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355" yWindow="65521" windowWidth="10785" windowHeight="12510" tabRatio="601" activeTab="0"/>
  </bookViews>
  <sheets>
    <sheet name="2007діючий" sheetId="1" r:id="rId1"/>
  </sheets>
  <definedNames>
    <definedName name="_xlnm.Print_Area" localSheetId="0">'2007діючий'!$E$1:$S$188</definedName>
  </definedNames>
  <calcPr fullCalcOnLoad="1"/>
</workbook>
</file>

<file path=xl/sharedStrings.xml><?xml version="1.0" encoding="utf-8"?>
<sst xmlns="http://schemas.openxmlformats.org/spreadsheetml/2006/main" count="963" uniqueCount="422">
  <si>
    <t>Програма для всіх верств населення про музичні події</t>
  </si>
  <si>
    <t>Гумористична розважальна програма</t>
  </si>
  <si>
    <t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культури»Розпорядження Президента України від 23.09.05 № 1172 «Про заходи щодо реалізації державної політики у сфері міжнаціональних відносин, релігій і церкви», доручення Кабінету Міністрів України  № 49196/1/1-05 від 30.09.05; Указ Президента України від 21.03.02р. № 279 «Про невідкладні заходи щодо остаточного подолання негативних наслідків тоталітарної політики колишнього Союзу РСР стосовно релігії та відновлення порушених прав церков і релігійних організацій»</t>
  </si>
  <si>
    <t>Огляди книжкових новинок</t>
  </si>
  <si>
    <t>Розпорядження КМУ від 02.02.2000р. №306 2про затвердження заходів щодо здійснеення політики підтримки самостійно зайнятого населення, сімейного підприємства малого та середнього бізнесу</t>
  </si>
  <si>
    <t>Садиба плюс</t>
  </si>
  <si>
    <t>на виконання держзамовлення з виробництва і розповсюдження телевізійних і радіопередач у 2007 році</t>
  </si>
  <si>
    <t>Інформаційно-аналітичні і публіцистичні передачі</t>
  </si>
  <si>
    <t>"Новини"</t>
  </si>
  <si>
    <t>українська</t>
  </si>
  <si>
    <t>5 р. на тиждень</t>
  </si>
  <si>
    <t>6 р. на тиждень</t>
  </si>
  <si>
    <t>2 р. на тиждень</t>
  </si>
  <si>
    <t>"Погода"</t>
  </si>
  <si>
    <t>"Діловий світ"</t>
  </si>
  <si>
    <t>"Діловий світ. Тиждень"</t>
  </si>
  <si>
    <t>1 р. на тиждень</t>
  </si>
  <si>
    <t>"Точка зору"</t>
  </si>
  <si>
    <t>"Далі буде"</t>
  </si>
  <si>
    <t>"Кіно.ua"</t>
  </si>
  <si>
    <t>Український вимір</t>
  </si>
  <si>
    <t>Науково-просвітницькі передачі</t>
  </si>
  <si>
    <t>Здоров'я</t>
  </si>
  <si>
    <t>1р. на тиждень</t>
  </si>
  <si>
    <t>Курорти України</t>
  </si>
  <si>
    <t>Національне
 бюро розслідування</t>
  </si>
  <si>
    <t>2р. на місяць</t>
  </si>
  <si>
    <t>Доручення Прем’єр-Міністра України від 10.01.2006 р.
№68393/1/1-05 до Указу Президента України від 27.12.05  №1845 «Про заходи щодо створення сприятливих умов для забезпечення соціальної, медичної та трудової реабілітації інвалідів»Розпорядження Кабінету Міністрів України від 10.07.06 № 393 «Про схвалення Концепції Загальнодержавної програми боротьби з онкологічними захворюваннями на 2007-2016 роки»Постанова Кабінету Міністрів України від 17.11.01р. № 1512 “Про внесення змін до постанови Кабінету Міністрів України від 28.11.97 № 1171 "Про деякі заходи щодо масової профілактики захворювань, пов'язаних з йодною недостатністю”Постанова Кабінету Міністрів України від 31.05.06 № 761 «Про затвердження державної програми запобігання та лікування серцево-судинних і судинно-мозкових захворювань на 2006-2010 роки»Постанова Кабінету Міністрів України від 09.08.01 № 960 “Про затвердження заходів щодо виконання Концепції розвитку охорони здоров’я населення України”</t>
  </si>
  <si>
    <t xml:space="preserve">Розпорядження Кабінету Міністрів України від 
07.03.06 № 126 «Про затвердження плану заходів на 2006-2007 роки щодо реалізації Концепції державної політики в галузі культури»Указ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життя”Закон України від 03.03.05 № 2460-IV "Про концепцію державної політики в галузі культури на 2005-2007 роки" </t>
  </si>
  <si>
    <t>Пряма трансляція з храмів м. Києва на Різдво, Великдень, Святу Трійцю</t>
  </si>
  <si>
    <t xml:space="preserve">Постанова Кабінету Міністрів України від 23.12.04 № 1732 
"Про затвердження Державної програми охорони та збереження нематеріальної культурної спадщини на 2004-2008 роки"Закон України від 03.03.05 № 2460-IV "Про концепцію державної політики в галузі культури на 2005-2007 роки" </t>
  </si>
  <si>
    <t xml:space="preserve"> Постанова Кабінету Міністрів України від 23.12.04 № 1732 "Про затвердження Державної програми охорони та збереження нематеріальної культурної спадщини на 2004-2008 роки"Указ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життя”Указ Президента України від 29.03.01 № 221 “Про додаткові заходи щодо реалізації державної молодіжної політики”Розпорядження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культури»Доручення Кабінету Міністрів України від 21.10.2006 р. №39132/1/1-06 до Указу Президента України від 14.10.2006 р. №879 «Про всебічне вивчення та об’єктивне висвітлення діяльності українського визвольного руху та сприяння процесу національного примирення» </t>
  </si>
  <si>
    <t>Відкриття сесії ВР
України</t>
  </si>
  <si>
    <t>Трансляція</t>
  </si>
  <si>
    <t>2р. на рік</t>
  </si>
  <si>
    <t>Закриття сесії ВР
України</t>
  </si>
  <si>
    <t>День Уряду</t>
  </si>
  <si>
    <t>Парламентські слухання</t>
  </si>
  <si>
    <t>Постанова Верховної Ради України " Про порядок висвітлення роботи Верховної Ради України п"ятого скликання від 27.07.2006 №40-V.</t>
  </si>
  <si>
    <t>Проблеми охорони здоров"я і медичного обслуговування населення</t>
  </si>
  <si>
    <t>Національної телекомпанії України</t>
  </si>
  <si>
    <t>Щоденні підсумки основних економічних подій. Коментарі</t>
  </si>
  <si>
    <t xml:space="preserve">Спадщина
</t>
  </si>
  <si>
    <t>Культурно-мистецькі програми адаптовані для України</t>
  </si>
  <si>
    <t xml:space="preserve">Указ Президента України від 28.09.04р. №1148,Постанова КМУ від 13.12.04р. №1641 “Про затвердження заходів з реалізації Національної доктрини розвитку фізичної культури і спорту у 2005 році” ,Доручення КМУ від 14.10.04р. №35868/49/1-04 щодо підготовки та проведення  Всеукраїнських сільських спортивних ігор,Постанова КМУ №1678 від 16.12.04р. "Про порядок застосування до закладів фізичної культури та спорту пільг з плати за землю у 2005р.",Постанова КМУ №985-р від 31.12.04р."Про заходи щодо підготовки та проведення в Україні у 2005р. Міжнародного року спорту і фізичного виховання ".
</t>
  </si>
  <si>
    <t>Державна програма “Тренер” на 2003-2008 роки ,Доручення Кабінету Міністрів України № 37724/1/1-05 від 29.07.05 До Указу Президента України  від 19.07.05  № 1113 «Про підготовку та участь спортсменів України в Олімпійських, Паралімпійських і Дефлімпійських  іграх, Всесвітніх Універсіадах, чемпіонатах світу та Європи» ,Указ Президента України від 25.10.2003 р. №1216/2003 “Про державні стипендії призерам Олімпійських і Параолімпійських ігор, чемпіонам і призерам Дефолімпійських ігор” .</t>
  </si>
  <si>
    <t>Указ Президента України від 01.09.98 №963 "Про затвердження Цільової комплексної програми. Фізичне виховання-здоров"я нації", Постанови Кабінету Міністрів України від 26.04.03№651"Про затвердження Державної програми "Тренер"на 2003-2008 роки.</t>
  </si>
  <si>
    <t>Програма діяльності Кабінету Міністрів УкраїниУказ 
Президента України  від 15.11.05 № 1276 «Про забезпечення участі громадськості у формуванні та реалізації державної політики»Указ Президента України від 01.08.02 № 683 “Про додаткові заходи щодо забезпечення відкритості у діяльності органів державної влади”.Розпорядження Кабінету Міністрів України від 11.06.03 № 352 “Про підготовку та опублікування для обговорення громадськістю  щоквартальної доповіді про роботу Кабінету Міністрів України”Розпорядження Кабінету Міністрів України від 03.08.06 № 460 «Про поліпшення інформування про суспільні процеси в Україні»Доручення Кабінету Міністрів України від 16.11.2006 р. №45562/1/1-06 до Указу Президента України від 10.11.2006 р. №945 «Про День вшанування учасників ліквідації наслідків аварії на Чорнобильській АЕС»Указ Президента України "Про День Державного Прапора України"  (23 серпня)Поставнова Верховної ради України від 20.02.92 № 2143-XII "Про День незалежності України    (24 серпня)</t>
  </si>
  <si>
    <t>Розпорядження Кабінету Міністрів України від 26.06.06 № 362 «Про затвердження заходів щодо виконання у 2006 році Загальнодержавної програми підтримки молоді на 2004-2008 роки»Постанова Кабінету Міністрів України  від 28.03.03 № 378 “Про  затвердження Програми розвитку позашкільних навчальних закладів на 2002-2008 роки”Указ Президента України від 04.02.03 № 74 “Про серйозні недоліки у здійсненні заходів щодо захисту моральності та утвердження здорового способу життя в суспільстві”Указ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життя”Указ Президента України від 29.03.01 № 221 “Про додаткові заходи щодо реалізації державної молодіжної політики”Постанова Верховної Ради України від 03.04.03 № 699-IV  “Про стан і перспективи розвитку професійно-технічної освіти в Україні”,  доручення Кабінету Міністрів України  від 21.04.03  № 23003 Указ Президента України від 29.03.01 № 221 “Про додаткові заходи щодо підтримки молодих учених”Указ Президента України від 24.12.02 № 1210 “Про Положення про порядок надання грантів Президента
 України для підтримки наукових досліджень молодих учених”</t>
  </si>
  <si>
    <t>Хто в домі хазяїн</t>
  </si>
  <si>
    <t xml:space="preserve">Тележурнал, у якому йдеться про проблеми утримання домашніх тварин, 
природного оточення для людини.
</t>
  </si>
  <si>
    <t xml:space="preserve">Постанова КМУ від 14.03.2001 р.№ 243 “Про Програму “Українська родина”.
</t>
  </si>
  <si>
    <t>Програма для вундеркіндів.</t>
  </si>
  <si>
    <t>. Цикл док /ф 
"12 подвигів спецназу"(Новини)</t>
  </si>
  <si>
    <t>Правова програма
 про актуальні соціальні проблеми, обговорення в студії з компетентними гостями</t>
  </si>
  <si>
    <t>Розширення всебічної і оперативної інформації телеглядачів про життя країни і світу</t>
  </si>
  <si>
    <t>Огляд футбольних матчів ЛЧ</t>
  </si>
  <si>
    <t>Тижневий огляд футбольних матчів ЛЧ</t>
  </si>
  <si>
    <t>Святкові релігійні
 богослужіння</t>
  </si>
  <si>
    <t>Просвітницько-розважальне ток-шоу</t>
  </si>
  <si>
    <t>Здорово</t>
  </si>
  <si>
    <t>Нова армія</t>
  </si>
  <si>
    <t>Крок до зірок</t>
  </si>
  <si>
    <t>Кордон</t>
  </si>
  <si>
    <t>Громадська варта</t>
  </si>
  <si>
    <t>Чотири стіни</t>
  </si>
  <si>
    <t>Вихідні по українські</t>
  </si>
  <si>
    <t>Наша пісня</t>
  </si>
  <si>
    <t>В гостях у Д. Гордона</t>
  </si>
  <si>
    <t>Зелений коридор</t>
  </si>
  <si>
    <t>згідно сітки</t>
  </si>
  <si>
    <t>5р. на тиждень</t>
  </si>
  <si>
    <t>від 5 до 30</t>
  </si>
  <si>
    <t>1р. на тиждень+
повтор</t>
  </si>
  <si>
    <t>Авто-Тайм</t>
  </si>
  <si>
    <t>4р. на тиждень</t>
  </si>
  <si>
    <t>1р.на тиждень+
повтор</t>
  </si>
  <si>
    <t>Територія безпеки</t>
  </si>
  <si>
    <t xml:space="preserve">Про благодійні акції , милосердні вчінки людей, що небайдужі до чужої біди
</t>
  </si>
  <si>
    <t>Щоденний огляд надзвичайних подій в Україні</t>
  </si>
  <si>
    <t>Духовна програма для дітей та підлітків, що намагається передати своє розуміння добра і зла.</t>
  </si>
  <si>
    <t>Про діяльність Міністерства надзвичайних ситуацій</t>
  </si>
  <si>
    <t>Христианська тематика</t>
  </si>
  <si>
    <t xml:space="preserve">Програма на військово-патріотичну тематику про </t>
  </si>
  <si>
    <t>Здоровий спосіб життя</t>
  </si>
  <si>
    <t>Про службу прикордоннків, про нові методи спостереження за затримання порушників держ.кордону</t>
  </si>
  <si>
    <t>Огляд вітчизняного ринку нерухомості</t>
  </si>
  <si>
    <t>Як українці проводять свята та вихідні</t>
  </si>
  <si>
    <t>Концерт українських пісень</t>
  </si>
  <si>
    <t>Зустріч-діалог з видатними особистостями</t>
  </si>
  <si>
    <t>Про роботу митної служби України</t>
  </si>
  <si>
    <t>Програма про аспекти співробітництва України з НАТО</t>
  </si>
  <si>
    <t>Розпорядження Кабінету Міністрів України від 03.11.05 № 444  «Про затвердження плану додаткових заходів щодо створення сприятливих умов життєдіяльності осіб з обмеженими фізичними можливостями» Указ Президента України від 06.04.06 № 290 «Про заходи щодо фізкультурно-спортивної реабілітації інвалідів та підтримки паралімпійського і дефлімпійського руху в УкраїніДоручення Прем’єр-Міністра України від 10.01.2006 р. №68393/1/1-05 до Указу Президента України від 27.12.05  №1845 «Про заходи щодо створення сприятливих умов для забезпечення соціальної, медичної та трудової реабілітації інвалідів»</t>
  </si>
  <si>
    <t xml:space="preserve">Денний випуск </t>
  </si>
  <si>
    <t>Тележурнали, документальні програми CFI, ЄВU про спорт</t>
  </si>
  <si>
    <t>Художні фільми і серіали,телефільми CFI</t>
  </si>
  <si>
    <t>Міні-серіали CFI</t>
  </si>
  <si>
    <t>Музичні концерти, фільми-вистави, цирк  CFI</t>
  </si>
  <si>
    <t xml:space="preserve">Молодіжні серіали CFI </t>
  </si>
  <si>
    <t xml:space="preserve">Мультфільми і мультсеріали CFI   </t>
  </si>
  <si>
    <t>Окремі науково-пізнавальні програми CFI</t>
  </si>
  <si>
    <t>Шедеври світового мистецтва CFI</t>
  </si>
  <si>
    <t xml:space="preserve">Історія і сьогодення Олімпійського руху, герої спорту, новини від міжнародних федерацій </t>
  </si>
  <si>
    <t>Ретроспективний показ вітчизняних мультфільмів</t>
  </si>
  <si>
    <t xml:space="preserve">Указ Президента України від 27.04.1999р. № 456 “Про заходи щодо розвитку духовності, захисту моралі та формування здорового способу життя громадян”,Разові угоди з EBU, іншими міжнародними телеорганізаціями.
</t>
  </si>
  <si>
    <t xml:space="preserve">Класика світового кіно і літератури,  твори провідних європейських митців на сучасну тематику  </t>
  </si>
  <si>
    <t xml:space="preserve">Постанова КМУ від 10.04.2001 р. №345 щодо Програми інтеграції до Євросоюзу,Угода про співробітництво між НТКУ і CFI №97/001 від 16.01.1997р., Постанова КМУ від 02.10.03. №1546 "Про Державну прграму розвитку і функціонування української мови на 2004-2010 рр." </t>
  </si>
  <si>
    <t>Указ Президента України від 15.03.2002р. № 258/2002 “Про невідкладні додаткові заходи щодо зміцнення моральності у суспільстві та утвердження здорового способу життя”, Закон України від 03.03.05 № 2460-ІУ "Про концепцію державної політики в галузі культури на 2005-2007 роки".</t>
  </si>
  <si>
    <t>Політичні портрети, журналістські розслідування, історична хроніка</t>
  </si>
  <si>
    <t xml:space="preserve">Постанова КМУ від 10.04.2001 р. №345 щодо Програми інтеграції до Євросоюзу,Угода про співробітництво між НТКУ і CFI №97/001 від 16.01.1997р. Постанова КМУ від 02.10.03. №1546 "Про Державну прграму розвитку і функціонування української мови на 2004-2010 рр."
</t>
  </si>
  <si>
    <t>Казки, пригоди, комедії іноземних авторів.</t>
  </si>
  <si>
    <t>Концерти, фільми-вистави, цирк</t>
  </si>
  <si>
    <t>Указ Президента України від 27.04.1999р. № 456 “Про заходи щодо розвитку духовності, захисту моралі та формування здорового способу життя громадян”, Постанова КМУ від 02.10.03. №1546 "Про Державну прграму розвитку і функціонування української мови на 2004-2010 рр."</t>
  </si>
  <si>
    <t>Доручення КМУ від 16.12.03 N80080, розпорядження КМУ „Про затвердження заходів щодо виконання Загальнодержавної підтримки молоді на 2004-2008р."</t>
  </si>
  <si>
    <t>Для дітей середнього школьного віку</t>
  </si>
  <si>
    <t>Доручення КМУ від 21.04.03 №23003"Запровадження культурно-просвітницьких телепрограм для учнівської молоді"</t>
  </si>
  <si>
    <t>Програма для дітей дошкільного віку</t>
  </si>
  <si>
    <t>Програма для дітей духовного та естетичного спрямування</t>
  </si>
  <si>
    <t>Два рази на день
 5 р. на тиждень</t>
  </si>
  <si>
    <t>1р. на 2 місяці</t>
  </si>
  <si>
    <t>3р. на місяць.</t>
  </si>
  <si>
    <t>Організація та проведення  міжнародного дитячого конкурса , конкурс та щоденник</t>
  </si>
  <si>
    <t>4р. на рік</t>
  </si>
  <si>
    <t>Указ Президента України від 23.06.2001р. N467/2001 „Про додаткові заходи щодо вдосконалення соціальної роботи з дітьми”</t>
  </si>
  <si>
    <t>Соціальна реклама</t>
  </si>
  <si>
    <t>Відіоролики з проблем соцзахисту та захистуморалі, здорового способу життя</t>
  </si>
  <si>
    <t>Повторний показ</t>
  </si>
  <si>
    <t>Тематичні покази художніх та документальних фільмів</t>
  </si>
  <si>
    <t>Доручення Кабінету Міністрів України від 30.06.06 № 22819/1/1-06  та Указ Президента України від 21.06.06 № 555 «Про вшанування пам’яті В’ячеслава Липинського»Указ Президента України від 18.08.06 № 688 «Про відзначення 200-річчя від дня народження Миколи Васильовича Гоголя»  Указ Президента України від 15.06.06 № 521 «Про вшанування пам’яті Сергія Єфремова»Розпорядження Кабінету Міністрів України  від 26.07.06 № 424 «Про підготовку та відзначення 190-річчя від дня народження  М.І. Костомарова»Доручення Кабінету Міністрів України від 17.11.06 № 45559/2/1-06 до Указу Президента України від 10.11.06 № 941  «Про відзначення 100-річчя  від дня народження Олега Ольжича»Доручення Кабінету Міністрів України від 05.12.06 № 48132/502/1-06 до Указу Президента України від 24.11.06 № 998 «Про вшанування пам’яті Олександра Довженка» Указ Президента України від 13.03.02  № 239 “Про створення літопису народної пам’яті”</t>
  </si>
  <si>
    <t>Ток-шоу про захист прав громадян</t>
  </si>
  <si>
    <t>Указ Президента України від 12.01.02  № 16 “Про заходи  щодо посилення державного захисту прав споживачів”Розпорядження Кабінету Міністрів України від 20.04.05 № 110 "Про затвердження плану заходів щодо реалізації Концепції забезпечення захисту законних прав та інтересів осіб, які потерпіли від злочинів, на 2005-2006 роки"Доручення КМУ № 37719/1/1-05 від 25.07.05р. до Указу Президента України від 19.07.05р. № 1119 «Про заходи щодо забезпечення особистої безпеки громадян та протидії злочинності»Указ Президента України від 11.07.05 № 1086 “Про першочергові заходи щодо захисту прав дітей”. На виконання цього Указу розроблено проект Національного плану дій на 2006-2016 роки щодо реалізації Конвенції ООН про права дитини.Постанова Верховної Ради України від 20.02.03 “Про стан забезпечення в Україні встановлених чинним законодавством соціальних, економічних, правових і конституційних гарантій у сфері соціального захисту та реабілітації інвалідів”</t>
  </si>
  <si>
    <t>Милосердя</t>
  </si>
  <si>
    <t>Ситуація</t>
  </si>
  <si>
    <t>Клуб суперкниги</t>
  </si>
  <si>
    <t>Мультфільми (Ємануїл)</t>
  </si>
  <si>
    <t>Народна служба порятунку</t>
  </si>
  <si>
    <t>Утримання, оформлення дизайн садиб та дачних ділянок</t>
  </si>
  <si>
    <t>не было учтено в формуле</t>
  </si>
  <si>
    <t xml:space="preserve"> див за межами</t>
  </si>
  <si>
    <t>Спортивні танці в Україні</t>
  </si>
  <si>
    <t>Хіт -парвад "Золота шарманка"</t>
  </si>
  <si>
    <t>ТКЄ-2007</t>
  </si>
  <si>
    <t>Відбірковий ТКЄ-2007</t>
  </si>
  <si>
    <t>Світське життя</t>
  </si>
  <si>
    <t>Щоденник українського тижня моди</t>
  </si>
  <si>
    <t>Планета в кадрі</t>
  </si>
  <si>
    <t>5р/тижд</t>
  </si>
  <si>
    <t>Прес-анонс</t>
  </si>
  <si>
    <t>Футбол ЛЧ. Тижневий огляд</t>
  </si>
  <si>
    <t>Футбол ЛЧ. Огляд</t>
  </si>
  <si>
    <t>Портрети та сторінки життя видатних політичних та громадських діячів, лауреатів, акторів, філософів, конструкторів, поетів, драматургів, музеї України, історичне минуле та сьогодення України</t>
  </si>
  <si>
    <t>Телемарафони та телетрансляції урочистих подій за участю керівників держави</t>
  </si>
  <si>
    <t xml:space="preserve">Прямі трансляції </t>
  </si>
  <si>
    <t>тричі на день 5 р. на тиждень</t>
  </si>
  <si>
    <t>Денний випуск о 15.00</t>
  </si>
  <si>
    <t>Вечірній випуск о 19.00</t>
  </si>
  <si>
    <t>Підсумковий випуск о 21.00</t>
  </si>
  <si>
    <t>Прогноз погоди</t>
  </si>
  <si>
    <t>Аналітичні підсумки основних економічних подій</t>
  </si>
  <si>
    <t>Інтерв"ю з коментарем основних подій</t>
  </si>
  <si>
    <t>Сторінки історії України</t>
  </si>
  <si>
    <t>Указ Президента України від 21.03.2002 р. №279/2002 "Про невідкладні заходи щодо остаточного подолання негативних наслідків тоталітарної політики колишнього Союзу РСР стосовно релігій та відновлення порушених прав церков і релігійних організацій". Постанова КМУ від 30.03.2002 р. №446 "Про утворення Державної служби охорони культурної спадщини"</t>
  </si>
  <si>
    <t>Вихідні по українськи</t>
  </si>
  <si>
    <t>Указ Президента України від 08.12.06 № 1050 «Про проведення новорічних і різдвяних свят»Розпорядження Президента України від 23.09.05 № 1172 «Про заходи щодо реалізації державної політики у сфері міжнаціональних відносин, релігій і церкви», доручення Кабінету Міністрів України  № 49196/1/1-05 від 30.09.05; Указ Президента України від 21.03.02р. № 279 «Про невідкладні заходи щодо остаточного подолання негативних наслідків тоталітарної політики колишнього Союзу РСР стосовно релігії та відновлення порушених прав церков і релігійних організацій»</t>
  </si>
  <si>
    <t>Програма діяльності Кабінету Міністрів України. Указ Президента України від 01.08.02 № 683 “Про додаткові заходи щодо забезпечення відкритості у діяльності органів державної влади”.Розпорядження Кабінету Міністрів України від 03.08.06 № 460 «Про поліпшення інформування про суспільні процеси в Україні»Указ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роки”Доручення Кабінету Міністрів України від 05.12.06 № 50330/0/1-06 до Протоколу від 05.12.06  селекторної наради під головуванням Віце-прем’єр-міністра України Д.В. Табачника з питання організації роботи щодо надання населенню субсидій для відшкодування витрат на оплату житлово-комунальних послуг. придбання скрапленого газу, твердого та рідкого пічного побутового палива.</t>
  </si>
  <si>
    <t>Доручення Кабінету Міністрів України від 28.09.05  № 49229/1-05 до Указу Президента України від 24.09.05 № 1337 "Про вдосконалення проведення виставково-ярмаркових заходів у  Національному комплексі "Експоцентр України"; .Постанова Кабінету Міністрів України від 16.11.01 № 1502 “Про щорічний Всеукраїнський конкурс якості”Доручення Кабінету Міністрів від 09.09.04 № 38694/1/1-04 до розпорядження Президента України від 25.12.03 № 414 “Про Всеукраїнський конкурс-виставку “Кращий вітчизняний товар року”Указ Президента України від 12.01.02  № 16 “Про заходи  щодо посилення державного захисту прав споживачів”</t>
  </si>
  <si>
    <t>Суботній вечір
 на першому</t>
  </si>
  <si>
    <t xml:space="preserve">Указ  Президента України від 21.02.2003р. №154/2003, доручення КМУ  від 26.02.03 №11090 “Про Державну програму запобігання дитячій бездоглядності на 2003-2005 роки”, Указ Президента України від 23.06.2001р. №467/2001 </t>
  </si>
  <si>
    <t>Соціально-політичне ток-шоу. Дискусійний майданчик у прямому ефірі для представників різних політичних сил та простих громадян України</t>
  </si>
  <si>
    <t>Ваш вихід</t>
  </si>
  <si>
    <t>Соціальне ток-шоу. Актуальні проблеми пересічних громадян України: питання життя, здоров'я, достатку, самореалізації, екології тощо. Пошук виходу зі складної ситуації та реальна допомога.</t>
  </si>
  <si>
    <t>Рада. Політичний підсумок тижня.</t>
  </si>
  <si>
    <t>Щотижнева інформаційно-аналітична підсумкова програма. Подання збалансованої, повної і достеменної політичної картини тижня.</t>
  </si>
  <si>
    <t>Контрольний пакет</t>
  </si>
  <si>
    <t>Політико-економічний проект. Сприяти іміджу України як інвестиційно привабливої держави, прогнози, ризики і перспективи. Стратегічна приватизація, питання національної безпеки, інвестиційний клімат, державна соціальна політика.</t>
  </si>
  <si>
    <t>Аудієнція</t>
  </si>
  <si>
    <t>Знайомство з впливовими та відомими особистостями світу кінця ХХ- початку ХХІ ст.</t>
  </si>
  <si>
    <t>Життя триває</t>
  </si>
  <si>
    <t>Культурно-мистецькі передачі</t>
  </si>
  <si>
    <t>Спотикач</t>
  </si>
  <si>
    <t>Український народний блокбастер (гумористична програма). Висвітлення, популяризація національного гумору, народних пісень, обрядів</t>
  </si>
  <si>
    <t>2 р. на місяць</t>
  </si>
  <si>
    <t>Дитячі передачі</t>
  </si>
  <si>
    <t>Індиго</t>
  </si>
  <si>
    <t>4 р. на тиждень</t>
  </si>
  <si>
    <t>Пани нахаби</t>
  </si>
  <si>
    <t>Містечко "Надія"</t>
  </si>
  <si>
    <t>щотижня</t>
  </si>
  <si>
    <t>Світ спорту</t>
  </si>
  <si>
    <t xml:space="preserve">Світ спорту </t>
  </si>
  <si>
    <t>Тижневий огляд спортивних подій</t>
  </si>
  <si>
    <t>Огляд футбольних подій</t>
  </si>
  <si>
    <t>Про види єдиноборств, уроки для глядачів</t>
  </si>
  <si>
    <t>Портрети та нариси</t>
  </si>
  <si>
    <t>10</t>
  </si>
  <si>
    <t>14</t>
  </si>
  <si>
    <t>1</t>
  </si>
  <si>
    <t>9</t>
  </si>
  <si>
    <t>2</t>
  </si>
  <si>
    <t>3</t>
  </si>
  <si>
    <t>8</t>
  </si>
  <si>
    <t>6</t>
  </si>
  <si>
    <t>4</t>
  </si>
  <si>
    <t>5</t>
  </si>
  <si>
    <t>7</t>
  </si>
  <si>
    <t>Історія світового та вітчизняного футболу</t>
  </si>
  <si>
    <t>Програма діяльності Кабінету Міністрів УкраїниУказ Президента України  від 15.11.05 № 1276 «Про забезпечення участі громадськості у формуванні та реалізації державної політики»Розпорядження Кабінету Міністрів України від 01.08.06 № 445 «Про затвердження плану заходів щодо розвитку соціального діалогу в Україні»Постанова Кабінету Міністрів України від 11.05.06 № 623 «Про затвердження державної програми подолання дитячої безпритульності і бездоглядності на 2006-2010 роки»Указ Президента України від 29.03.01 № 221 “Про додаткові заходи щодо реалізації державної молодіжної політики”Розпорядження Кабінету Міністрів України від 10.07.06 № 393 «Про схвалення Концепції Загальнодержавної програми боротьби з онкологічними захворюваннями на 2007-2016 роки»Доручення Кабінету Міністрів України від 07.10.05  № 52656/1/1-05, Постанова Верховної Ради України від 22.09.2005 р. № 2895 “Про інформацію Кабінету Міністрів України про посилення боротьби з наркоманією в Україні" Постанова Верховної Ради України від 22.09.05 № 2894-IV “Про Рекомендації парламентських слухань “Забезпечення прав дітей  в Україні.
 Охорона  материнства та дитинства”, 
доручення Кабінету Міністрів України від 21.10.05 № 52658/1/1-05</t>
  </si>
  <si>
    <t>Трансляція найпрестижніших міжнародних змагань за участю українських спортсменів, найбільш значимих спортивних подій національного масштабу</t>
  </si>
  <si>
    <t>Трансляція футбольної Ліги чемпіонів УЄФА, Чемпіонату України, Чемпіонату Світу та Європи</t>
  </si>
  <si>
    <t>Українська книга</t>
  </si>
  <si>
    <t>Надвечір'я</t>
  </si>
  <si>
    <t>Інші передачі</t>
  </si>
  <si>
    <t>____________________ Е. А. Прутнік</t>
  </si>
  <si>
    <t>Всього:</t>
  </si>
  <si>
    <t>Всього</t>
  </si>
  <si>
    <t>Розважальні і музичні передачі</t>
  </si>
  <si>
    <t>Муз.ua.</t>
  </si>
  <si>
    <t>Ха-ха.ua.</t>
  </si>
  <si>
    <t>Перші на першому</t>
  </si>
  <si>
    <t>1 р. на місяць</t>
  </si>
  <si>
    <t>1 р. на рік</t>
  </si>
  <si>
    <t>Національний відбірковий конкурс на участь у Конкурсі дитячої пісні "Євробачання 2007"</t>
  </si>
  <si>
    <t>Конкурс дитячої пісні "Євробачення 2007"</t>
  </si>
  <si>
    <t>Музичні відеофільмі</t>
  </si>
  <si>
    <t>4 р. на рік</t>
  </si>
  <si>
    <t>Указ Президента України від 01.08.02 № 683 “Про додаткові заходи щодо забезпечення відкритості у діяльності органів державної влади”.Програма діяльності Кабінету Міністрів УкраїниЗакон України від 17.11.92 № 2790-XII «Про статус народного депутата України»Указ Президента України  від 15.11.05 № 1276 «Про забезпечення участі громадськості у формуванні та реалізації державної політики»Постанова Кабінету Міністрів України від 29.08.2002р. № 1302 “Про заходи щодо подальшого забезпечення відкритості у діяльності органів виконавчої влади”Розпорядження Кабінету Міністрів України від 03.08.06 № 460 «Про поліпшення інформування про суспільні процеси в Україні»</t>
  </si>
  <si>
    <t>Бондаренко просить змінити кільк на 24</t>
  </si>
  <si>
    <t>поставить 143,3 (за рах перехрестя)</t>
  </si>
  <si>
    <t>Було  73,63</t>
  </si>
  <si>
    <t xml:space="preserve"> було 200 ( не врах в формулі)</t>
  </si>
  <si>
    <t>Указ  Президента України від 21.02.2003р. №154/2003, доручення КМУ  від 26.02.03 №11090 “Про Державну програму запобігання дитячій бездоглядності на 2003-2005 роки”, Указ Президента України від 23.06.2001р. №467/2002</t>
  </si>
  <si>
    <t>д/ф "Уряд і коаліція"</t>
  </si>
  <si>
    <t>д/ф М.Амосов Думки і серце</t>
  </si>
  <si>
    <t xml:space="preserve">Указ Президента України від 28.09.04р. №1148,Постанова КМУ від 13.12.04р. №1641 “Про затвердження заходів з реалізації Національної доктрини розвитку фізичної культури і спорту у 2005 році” ,Доручення КМУ від 14.10.04р. №35868/49/1-04 щодо підготовки та проведення  Всеукраїнських сільських спортивних ігор,Постанова КМУ №1678 від 16.12.04р. "Про порядок застосування до закладів фізичної культури та спорту пільг з плати за землю у 2005р.",Постанова КМУ №985-р від 31.12.04р."Про заходи щодо підготовки та проведення в Україні у 2005р. Міжнародного року спорту і фізичного виховання ".
</t>
  </si>
  <si>
    <t>Програма діяльності Кабінету Міністрів
 УкраїниДоручення Кабінету Міністрів України від 17.11.06 № 45637/4/1-06  до доручення Прем’єр-міністра України від 14.11.06 № 45637/3/1-06 та до листа Голови Верховної Ради України від 13.11.06 3 01-2/184 Закон України від 17.11.92 № 2790-XII «Про статус народного депутата України»Указ Президента України  від 15.11.05 № 1276 «Про забезпечення участі громадськості у формуванні та реалізації державної політики»Розпорядження Кабінету Міністрів України від 01.08.06 № 445 «Про затвердження плану заходів щодо розвитку соціального діалогу в Україні»</t>
  </si>
  <si>
    <t>Програми стороннього виробника, які треба внести в Держзамовлення</t>
  </si>
  <si>
    <t>снять</t>
  </si>
  <si>
    <t>Духовна програма. Поширення у суспільстві світобачення і моралі християнського віровчення, зростання і розвитку людської особистості на базі духовних цінностей.</t>
  </si>
  <si>
    <t>Толока</t>
  </si>
  <si>
    <t>Покладення квітів Т.Г. Шевченку</t>
  </si>
  <si>
    <t>Урочистості до дня народження Т.Г. Шевченка</t>
  </si>
  <si>
    <t>Урочисте відкриття Днів Казахстану в Україні</t>
  </si>
  <si>
    <t>Зірки футболу</t>
  </si>
  <si>
    <t>1р/тижд</t>
  </si>
  <si>
    <t>Цикл д/ф "Перспектива"</t>
  </si>
  <si>
    <t xml:space="preserve">Джерела толерантності </t>
  </si>
  <si>
    <t xml:space="preserve">Бізнес-чемпіонат </t>
  </si>
  <si>
    <t>Народний ХІТ-ХОТ-анекдот</t>
  </si>
  <si>
    <t>1 р.на тижд</t>
  </si>
  <si>
    <t>Окремі музично-розважальні проекти ("Срібний силует", "Золоте перо". "Вибір року", "Золота шарманка", Зірки на арені цирку", Зірки за живий звук", "Золоті хіти" тощо)</t>
  </si>
  <si>
    <t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</t>
  </si>
  <si>
    <t xml:space="preserve">Мультфільми </t>
  </si>
  <si>
    <t>Анонси, заставки</t>
  </si>
  <si>
    <t>Cільський час</t>
  </si>
  <si>
    <t xml:space="preserve">Тележурнал про життя селян України – їх проблеми
та досягнення
</t>
  </si>
  <si>
    <t>Сім днів спорту</t>
  </si>
  <si>
    <t>Наш футбол</t>
  </si>
  <si>
    <t>У світі єдиноборств</t>
  </si>
  <si>
    <t>Зірки українського спорту</t>
  </si>
  <si>
    <t>Футбольні файли</t>
  </si>
  <si>
    <t>Документальні фільми</t>
  </si>
  <si>
    <t>Розпорядження Кабінету Міністрів України   "Про затвердження Програми «Інвестиційний імідж  України», від 17.08.02  № 477.Указ Президента України від 15.02.05. № 240 “Про рішення Ради національної безпеки і оборони України “Про вдосконалення державного регулювання діяльності підприємств з іноземними інвестиціями в Україні”Указ Президента України від 06.12.2001р. № 1193/2001 “Про рішення Ради національної безпеки і оборони України від 31 жовтня 2001 року “Про заходи щодо вдосконалення державної інформаційної політики та забезпечення інформаційної безпеки України”Указ Президента України від 24.11.05 № 1648 "Про рішення Ради національної безпеки і оборони України від 29.06.05  "Про заходи щодо поліпшення інвестиційного клімату в Україні" та від 28.10.05  "Про заходи щодо утвердження гарантій та підвищення ефективності захисту права власності в Україні" Доручення Кабінету Міністрів України від 05.12.05 № 62891/3/1-05 до розпорядження Президента України від 01.12.05 № 1254 "Про проведення засідання Консультативної ради з питань іноземних інвестицій в Україні"</t>
  </si>
  <si>
    <t>Назва передачі</t>
  </si>
  <si>
    <t>Коротка анотація</t>
  </si>
  <si>
    <t>Конкурсно-розважальна програма, в якій приймають участь талановиті діти і зірки української естради.</t>
  </si>
  <si>
    <t>Розпорядження Кабінету Міністрів України  від 13.07.04  № 479  “Про затвердження Плану заходів щодо створення накопичу вальної системи загальнообов’язкового пенсійного страхування на 2004-2007 роки”Розпорядження  Кабінету Міністрів України від 20.07.06 № 417 «Про поліпшення ситуації у сфері зайнятості населення на 2006-2009 рр.»Розпорядження Кабінету Міністрів України від 01.08.06 № 445 «Про затвердження плану заходів щодо розвитку соціального діалогу в Україні»Розпорядження Кабінету Міністрів України від 24.06.2006 р. №350-р «Про затвердження плану заходів щодо посилення соціального захисту колишніх політичних в’язнів і репресованих та членів їх сімей на 2006 – 2010 роки»</t>
  </si>
  <si>
    <t>Культурна програма для людей похилого віку</t>
  </si>
  <si>
    <t>Розпорядження Кабінету Міністрів України  від 13.07.04  № 479  “Про затвердження Плану заходів щодо створення накопичу вальної системи загальнообов’язкового пенсійного страхування на 2004-2007 роки”Розпорядження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життя”Розпорядження Кабінету Міністрів України від 03.07.06 № 373 «Про затвердження плану заходів щодо державної підтримки розвитку сільського туризму на 2006-2010 роки»</t>
  </si>
  <si>
    <t>Постанова Кабінету Міністрів України від 24.06.06 № 879 
«Про затвердження Стратегії демографічного розвитку в період до 2015 року»Постанова Кабінету Міністрів України від 17.11.04 № 1573 “Про затвердження Програми облаштування осіб з числа закордонних українців, що повертаються в Україну, на період до 2010 року”</t>
  </si>
  <si>
    <t xml:space="preserve">Указ Президента України від 15.03.02 № 258 
“Про невідкладні додаткові заходи щодо зміцнення моральності у суспільстві та утвердження здорового способу  життя” Постанова Кабінету Міністрів України від 23.12.04 № 1732 "Про затвердження Державної програми охорони та збереження нематеріальної культурної спадщини на 2004-2008 роки"Закон України від 03.03.05 № 2460-IV "Про концепцію державної політики в галузі культури на 2005-2007 роки" </t>
  </si>
  <si>
    <t>Відеофільми про обряди та звичаї,притраманні окремим регіонам України</t>
  </si>
  <si>
    <t>Розважальна програма, побудована на народних анекдотах, із яких шляхом інтерактивного голосування, глядачами обираються хіти тижня, місяця, року</t>
  </si>
  <si>
    <t>Концертні програми-телеверсії значних музичних і мистецьких подій, що відбуваються в Україні.</t>
  </si>
  <si>
    <t>Міжнародний телевізійний фестиваль</t>
  </si>
  <si>
    <t>2 р. на день</t>
  </si>
  <si>
    <t>Тележурнал. Пропаганда здорового способу життя, профілактика і лікування різноманітних захворювань в умовах курорту</t>
  </si>
  <si>
    <t>Благовісник</t>
  </si>
  <si>
    <t>1р/тиж</t>
  </si>
  <si>
    <t>Художньо-публіцистична передача</t>
  </si>
  <si>
    <t>2р.на міс.</t>
  </si>
  <si>
    <t>Наука, цивілізація,
 культура</t>
  </si>
  <si>
    <t>Чемпіонат України зі спортивних танців</t>
  </si>
  <si>
    <t>Публіцистично-розважальне
 ток-шоу</t>
  </si>
  <si>
    <t>Юнацько-молодіжний
 соціальний проект</t>
  </si>
  <si>
    <t>Танцювальний 
конкурс"Євробачення 2007"</t>
  </si>
  <si>
    <t>Програма для жінок про світське життя бомонду країни</t>
  </si>
  <si>
    <t>Розповідь про українську моду</t>
  </si>
  <si>
    <t xml:space="preserve">Конкурсно-
концертна програма </t>
  </si>
  <si>
    <t>Указ Президента України від 25 жовтня 2002р. №948/2002  ”Про Концепцію допризовної підготовки і військово-патріотичного виховання молоді”.</t>
  </si>
  <si>
    <t xml:space="preserve">Комплексна програма діяльності з припинення незаконного вилову риби іноземними суднами у територіальному морі та виключній екологічній зоні України на 2002-2006р.р., Указ Президента України  від 17.04.02 №348/2002 </t>
  </si>
  <si>
    <t xml:space="preserve">Розслідування економічних злочинів </t>
  </si>
  <si>
    <t>Програма на військово-патріотичну тематику</t>
  </si>
  <si>
    <t>Про діяльність Міністерства  з надзвичайних ситуацій</t>
  </si>
  <si>
    <t>Міжнародний 
телевізійний фестиваль</t>
  </si>
  <si>
    <t>Проблеми Євроатлантичної
 інтеграції</t>
  </si>
  <si>
    <t>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життя”Закон України від 20.11.03 № 296-IV "Про захист суспільної моралі" 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життя.</t>
  </si>
  <si>
    <t>Лист Національної Ради з питань культури
 і духовності при Президентові України від 24.05.06 № 24-7/1-19 щодо створення на УТ-1 телевізійного літературно-книжкового проекту Лист Комітету з Національної премії України імені Тараса Шевченка від 03.11.06  № 151  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культури»Постанова КМУ від 02.10.03 № 1546 “Про Державну програму розвитку і функціонування української мови на 2004-2010 роки”Указ України №1088/2006 від 15.12.2006 про проведення в Україні у 2007 році Року української книги</t>
  </si>
  <si>
    <t>Казки ведмедика Дрімки</t>
  </si>
  <si>
    <t>Спортивні новини о 21.20</t>
  </si>
  <si>
    <t>Спортивні новини о 19.35</t>
  </si>
  <si>
    <t>1 раз на місяць</t>
  </si>
  <si>
    <t>Цикл документальних фільмів про музеї та духовну і культурну спадщину, історичне минуле України</t>
  </si>
  <si>
    <t>Указ Президента України від 01.09.98  № 963  “Про затвердження Цільової комплексної програми “Фізичне виховання  - здоров’я нації” Постанова Кабінету Міністрів України від 26.04.03 № 651 "Про затвердження Державної програми “Тренер” на 2003-2008 роки"</t>
  </si>
  <si>
    <t>Фільми для сімейного перегляду.</t>
  </si>
  <si>
    <t>Ретроспективний показ вітчизняних художніх фільмів</t>
  </si>
  <si>
    <t>Гра в бісер</t>
  </si>
  <si>
    <t>Культурні досягнення майстрів України</t>
  </si>
  <si>
    <t>Екіпаж</t>
  </si>
  <si>
    <t>Автомобільні новини</t>
  </si>
  <si>
    <t>2р. на тиждень</t>
  </si>
  <si>
    <t>На пробу</t>
  </si>
  <si>
    <t>Захист прав споживачів</t>
  </si>
  <si>
    <t>Перехрестя</t>
  </si>
  <si>
    <t>Просвітницька програма про ринкові реформи, новини єкономіки.</t>
  </si>
  <si>
    <t>Указ Президента України від 12.01.2002р. № 16/2002 “Про заходи  щодо посилення державного захисту прав споживачів”, Програма захисту прав споживачів на 2003-2005 роки.</t>
  </si>
  <si>
    <t>Хай щастить</t>
  </si>
  <si>
    <t>"613"</t>
  </si>
  <si>
    <t>Життя Єврейської громадськості України</t>
  </si>
  <si>
    <t>1р. на 2 тижні</t>
  </si>
  <si>
    <t>Анонси передач і настройки</t>
  </si>
  <si>
    <t>ВСЬОГО за рік:</t>
  </si>
  <si>
    <t>Телевізійна служба розшуку дітей</t>
  </si>
  <si>
    <t>Пошук дітей, що зникли, допомога охоронним органам</t>
  </si>
  <si>
    <t>Доручення Кабінету Міністрів України
 від 30.06.06 № 22819/1/1-06  та Указ Президента України від 21.06.06 № 555 «Про вшанування пам’яті В’ячеслава Липинського»Указ Президента України від 18.08.06 № 688 «Про відзначення 200-річчя від дня народження Миколи Васильовича Гоголя»  Указ Президента України від 15.06.06 № 521 «Про вшанування пам’яті Сергія Єфремова»Розпорядження Кабінету Міністрів України  від 26.07.06 № 424 «Про підготовку та відзначення 190-річчя від дня народження  М.І. Костомарова»Доручення Кабінету Міністрів України від 21.10.2006 р. №39132/1/1-06 до Указу Президента України від 14.10.2006 р. №879 «Про всебічне вивчення та об’єктивне висвітлення діяльності українського визвольного руху та сприяння процесу національного примирення» Указ Президента України від 13.03.02  № 239 “Про створення літопису народної пам’яті”Указ Президента України "Про День Державного Прапора України"  (23 серпня)</t>
  </si>
  <si>
    <t>Огляд вітчизняного кіноринку</t>
  </si>
  <si>
    <t>Ми і НАТО</t>
  </si>
  <si>
    <t>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роки”Розпорядження Кабінету Міністрів України від 24.03.04 № 165 "Про затвердження Держаної програми підготовки та підвищення кваліфікації України на 2004-2007 роки", Указ Президента України «Про державні програми з питань європейської та євроатлантичної інтеграції України на 2004-2007 роки»</t>
  </si>
  <si>
    <t>Показ людей з фізичними вадами, які знайшли своє місце в житті і ювілейні дати в історії України</t>
  </si>
  <si>
    <t>1раз на місяць</t>
  </si>
  <si>
    <t>Постанова Кабінету Міністрів України від 26.07.06 № 1034 «Про затвердження Державної програми співпраці із закордонними українцями на період до 2010 року»Указ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роки”Розпорядження Кабінету Міністрів України від 24.03.04 № 165 "Про затвердження Держаної програми підготовки та підвищення кваліфікації України на 2004-2007 роки", Указ Президента України «Про державні програми з питань європейської та євроатлантичної інтеграції України на 2004-2007 роки»</t>
  </si>
  <si>
    <t>Щоденна програма,для людей похилого вікку, домогосподарок. Популяризація здорового способу життя, моральності, народних звичаїв.</t>
  </si>
  <si>
    <t>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 Закон України від 03.03.05р. №2460"Про концепцію державної політики в галузі культури на 2005-2007 роки"</t>
  </si>
  <si>
    <t>Програми подійові, розраховані на всі верстви населення, знайомлять глядачів України з новими тенденціями у моді, тощо</t>
  </si>
  <si>
    <t>Програма діяльності Кабінету Міністрів України,Указ Президента України від 01.08.2002р. № 683/2002 “Про додаткові заходи щодо забезпечення відкритості у діяльності органів державної влади”.Указ Президента України від 22.02.01 №108/2001, доручення від 25.04.01 №1-14/479, доручення КМУ від 11.03.01 №2777/1 “Про додаткові заходи щодо збільшення надходжень інвестицій в економіку України”,Розпорядження КМУ від 18.10.04р. №759-р “Про роботу центральних і місцевих органів виконавчої влади щодо забезпечення відкритості у своїй діяльності зв’язків з громадськістю та взаємодії зі ЗМІ”,Постанова Кабінету Міністрів України від 29.08.2002р. № 1302 “Про заходи щодо подальшого забезпечення відкритості у діяльності органів виконавчої влади”,Указ Президента України від 29.03.2000р. № 549/2000 “Про заходи щодо вдосконалення організації контролю за виконанням актів та доручень Президента України”,Указ Президента України від 29.08.2003р. №945 “Про роботу місцевих органів виконавчої влади щодо забезпечення сталого соціально-економічного розвитку регіону”,Указ Президента України від 24.04.2003р.</t>
  </si>
  <si>
    <t>35хв</t>
  </si>
  <si>
    <t>Постанова Кабінету міністрів України від 04.03.04 № 264 "Про затвердження Концепції стратегії дій Уряду, спрямованих на запобігання поширенню ВІЛ-інфекції/СНІДУ, на період до 2011 року  та Національної програми забезпечення профілактики ВІЛ-інфекції, допомоги та лікування ВІЛ-інфікованих і хворих на СНІД на 2004-2008 роки"</t>
  </si>
  <si>
    <t>Всього за рік</t>
  </si>
  <si>
    <t>полуфінал, фінал, щоденник (5 хв)</t>
  </si>
  <si>
    <t>Земля наша</t>
  </si>
  <si>
    <t>Цикл документальних фільмів про заповідники України життя регіонів</t>
  </si>
  <si>
    <t>Постанова Кабінету Міністрів України від 12.05.04 № 612 щодо стану виконання Програми розбудови туристичної інфраструктури за напрямками національної мережі міжнародних транспортних коридорів та основних транспортних магістралей у 2004-2010 рокахПостанова Кабінету Міністрів України від 10.06.02 № 789 "Про затвердження Програми розвитку краєзнавства на період до 2010 року" до Указу Президента України від 23.01.01 № 35  “Про заходи  щодо підтримки краєзнавчого руху в Україні”Постанова Кабінету Міністрів України від 30.03.2002р. № 446 “Про утворення Державної служби охорони культурної спадщини”Доручення Кабінету Міністрів України від 26.05.05 № 26614/1/1-05 до Указу Президента України від 23.05.05 № 838 "Про заходи щодо дальшого розвитку природно-заповідної справи в Україні"Постанова Кабінету Міністрів України від 29.04.02 № 583 “Про затвердження Державної програми розвитку туризму на 2002-2010 роки”Розпорядження Кабінету Міністрів України від 03.07.06 № 373 «Про затвердження плану заходів щодо державної підтримки розвитку сільського туризму на 2006-2010 роки»</t>
  </si>
  <si>
    <t>1р. на місяць</t>
  </si>
  <si>
    <t>Цикл документальних фільмів про досягнення української науки, її вплив на розвиток світової науки, взаємодію України зі світом</t>
  </si>
  <si>
    <t>Закон України від 07.07.05  № 2777-IV "Про внесення змін до Закону України 
 від 25.03.04 № 1665-IV "Про вибори народних депутатів України"Указ Президента України від 01.08.02 № 683 “Про додаткові заходи щодо забезпечення відкритості у діяльності органів державної влади”.Постанова Кабінету Міністрів України від 29.08.2002р. № 1302 “Про заходи щодо подальшого забезпечення відкритості у діяльності органів виконавчої влади”</t>
  </si>
  <si>
    <t>Розпорядження Кабінету Міністрів України від 23.12.04 № 959  щодо Державної програми інформування громадськості з питань європейської інтеграції України на 2004-2007 роки Указ Президента України від 04.10.01 № 924 “Про підтримку діяльності Всеукраїнської благодійної організації “Місія “Україна відома”Доручення Кабінету Міністрів України від 18.07.05 №10064/10/1-05 від щодо Плану дій співробітництва РЄ з УкраїноюУказ Президента України від 29.03.01 № 221 “Про додаткові заходи щодо підтримки молодих учених”Указ Президента України від 24.12.02 № 1210 “Про Положення про порядок надання грантів Президента України для підтримки наукових досліджень молодих учених”</t>
  </si>
  <si>
    <t>Телеверсії творчих вечорів, конкурсів, фестивалів</t>
  </si>
  <si>
    <t xml:space="preserve"> Толстих сказав,що вийде зтравня</t>
  </si>
  <si>
    <t>Законодавчі та нормативно-правові акти</t>
  </si>
  <si>
    <t>Мова</t>
  </si>
  <si>
    <t>Хроно-метраж (хв.)</t>
  </si>
  <si>
    <t>Періодич-ність</t>
  </si>
  <si>
    <t>Кіль-кість передач на рік</t>
  </si>
  <si>
    <t>власне</t>
  </si>
  <si>
    <t>Обсяг передач на рік (год.)</t>
  </si>
  <si>
    <t>інші</t>
  </si>
  <si>
    <t>"ЗАТВЕРДЖУЮ"</t>
  </si>
  <si>
    <t>Голова Державного комітету</t>
  </si>
  <si>
    <t>телебачення і радіомовлення України</t>
  </si>
  <si>
    <t>"_____" _________________ 2006 р.</t>
  </si>
  <si>
    <t>ТЕМАТИЧНИЙ ПЛАН</t>
  </si>
  <si>
    <t>Зірки жердини</t>
  </si>
  <si>
    <t>Привітання Президента України</t>
  </si>
  <si>
    <t>Інтерв"ю з президентом В.А. Ющенко</t>
  </si>
  <si>
    <t>Прес-конференція В.А. Ющенка</t>
  </si>
  <si>
    <t>Звернення Ющенка В.А. з нагоди Дня Соборності</t>
  </si>
  <si>
    <t>Поздоровлення В.Ф. Януковича</t>
  </si>
  <si>
    <t>Поздоровлення В.А. Ющенка</t>
  </si>
  <si>
    <t>Сімейний кінозал</t>
  </si>
  <si>
    <t>Ретро</t>
  </si>
  <si>
    <t>Телевізійний
художній серіал "Родичі"</t>
  </si>
  <si>
    <t>Веселі пригоди родини, яка несподівано виграла в лтерею</t>
  </si>
  <si>
    <t>Телевізійний художній серіал "Веселі ярки"</t>
  </si>
  <si>
    <t>Проблеми та моральність сучасного села</t>
  </si>
  <si>
    <t>Телевізійний художній серіал "Щоденник Леді і...</t>
  </si>
  <si>
    <t>Сучасний світ шоу- бізнесу та телебачення</t>
  </si>
  <si>
    <t>Розпорядження Кабінету Міністрів України від 01.07.02  № 355  “Про затвердження Комплексних заходів щодо заохочення народжуваності на 2002-2007 роки”Постанова Верховної Ради України від 22.09.05 № 2894-IV “Про Рекомендації парламентських слухань “Забезпечення прав дітей  в Україні. Охорона  материнства та дитинства”, доручення Кабінету Міністрів України від 21.10.05 № 52658/1/1-05Постанова Кабінету Міністрів України  від 19.07.06 № 983 «Про затвердження Державної  програми «Дитяча онкологія» на 2006-2010 роки»Указ Президента України від 22.03.02 № 290 "Про Всеукраїнський день боротьби із захворюванням туберкульоз" (24 березня)Указ Президента України від 30.08.04 № 1022 “Про запобігання дальшому поширенню ВІЛ-інфекції/СНІДу в Україні” (доручення Кабінету Міністрів України  від 09.09.04 № 38326/1/1-04)Постанова Кабінету міністрів України від 04.03.04 № 264 "Про затвердження Концепції стратегії дій Уряду, спрямованих на запобігання поширенню ВІЛ-інфекції/СНІДУ, на період до 2011 року  та Національної програми забезпечення профілактики ВІЛ-інфекції, допомоги та лікування ВІЛ-інфікованих і хворих на СНІД на 2004-2008 роки 
"Указ президента України від 30.11.05 № 1674 "Про вдосконалення 
державного управління у сфері протидії ВІЛ-інфекції/СНІДу та туберкульозу
 в Україні"</t>
  </si>
  <si>
    <t>Указ Президента України від 21.03.2002 р. №279/2002 "Про невідкладні заходи щодо остаточного подолання негативних наслідків тоталітарної політики колишнього Союзу РСР стосовно релігій та відновлення порушених прав церков і релігійних організацій". Постанова КМУ від 30.03.2002 р. №446 "Про утворення Державної служби охорони культурної спадщини",Постанова КМУ від 10.04.2001 р. №345 щодо Програми інтеграції до Європейського Союзу. Постанова КМУ від 15.10.2003 р. №1609 "Про затвердження Державної програми забезпечення позитивного міжнародного іміджу України на 2003 – 2006 рр.",Національна програма "Закордонне українство" на період до 2005 р. Затверджена Указом Президента України від 24.09.2001 р. №892/2001,Указ Президента України від 27.04.1999 р. №456 "Про заходи від 28.09.2001 р. №13030/4, від 25.07.2001 р. №5560/1,Програма комплексних
заходів щодо розвитку культур національних меншин, комплексні  заходи щодо розвитку національно-культурних товариств.</t>
  </si>
  <si>
    <t xml:space="preserve">Президент НТКУ                                                                                                       </t>
  </si>
  <si>
    <t>В.В.Докаленко</t>
  </si>
  <si>
    <t>Державна програма інформування громадськості з питань європейської інтеграції України на 2004-2007 рр. Національна програма "Закордонне українство" на період до 2005 року, затверджена Указом Президента України від 24.09.01р. № 892/2001.</t>
  </si>
  <si>
    <t>Постанова КМУ від 15.10.2003 р. №1609 "Про затвердження Державної програми забезпечення позитивного міжнародного іміджу України на 2003 – 2006 рр.",Національна програма "Закордонне українство" на період до 2005 р. Затверджена Указом Президента України від 24.09.2001 р. №892/2001,Указ Президента України від 27.04.1999 р. №456 "Про заходи від 28.09.2001 р. №13030/4, від 25.07.2001 р. №5560/1,Програма комплексних заходів щодо розвитку культур національних меншин, комплексні заходи щодо розвитку національно-культурних товариств.</t>
  </si>
  <si>
    <t>Указ Президента України від 21.03.2002 р. №279/2002 "Про невідкладні заходи щодо остаточного подолання негативних наслідків тоталітарної політики колишнього Союзу РСР стосовно релігій та відновлення порушених прав церков і релігійних організацій". Постанова КМУ від 30.03.2002 р. №446 "Про утворення Державної служби охорони культурної спадщини",Постанова КМУ від 10.04.2001 р. №345 щодо Програми інтеграції до Європейського Союзу. Постанова КМУ від 15.10.2003 р. №1609 "Про затвердження Державної програми забезпечення позитивного міжнародного іміджу України на 2003 – 2006 рр.",Національна програма "Закордонне українство" на період до 2005 р. Затверджена Указом Президента України від 24.09.2001 р. №892/2001,Указ Президента України від 27.04.1999 р. №456 "Про заходи від 28.09.2001 р. №13030/4, від 25.07.2001 р. №5560/1,Програма комплексних заходів щодо розвитку культур національних меншин, комплексні заходи щодо розвитку національно-культурних товариств.</t>
  </si>
  <si>
    <t>Організація підготовка та висвітлення пісенного конкурсу Євробачення-2007</t>
  </si>
  <si>
    <t>Організація підготовка та висвітлення пісенного конкурсу Євробачення-2006 (включно з генеральними репетиціями)</t>
  </si>
  <si>
    <t>Постанова КМУ від 10.04.2001 р. №345 щодо Програми інтеграції до Євросоюзу</t>
  </si>
  <si>
    <t>Міжнародний конкурс на кращу пісню</t>
  </si>
  <si>
    <t>укр</t>
  </si>
  <si>
    <t>було 100</t>
  </si>
  <si>
    <t>Відеоролик "До дня народження Т.Г. Шевченка" (6 роликів по 20 сек.)</t>
  </si>
  <si>
    <t>д/ф "Око смерчу" 
(про винахідника Сергієнка)</t>
  </si>
  <si>
    <t>д/ф "Руйнівники міфів"</t>
  </si>
  <si>
    <t xml:space="preserve">д/ф Після прем"єри -розстріл </t>
  </si>
  <si>
    <t>д/ф "Микола Яковченко-Лінія долі"</t>
  </si>
  <si>
    <t xml:space="preserve">Після прем"єри -розстріл </t>
  </si>
  <si>
    <t>д/ф "Справа божевільного"</t>
  </si>
  <si>
    <t>Олімпійська слава України</t>
  </si>
  <si>
    <t xml:space="preserve">Розпорядження КМУ від 28.02.2001 р. №67-р “Про заходи щодо забезпечення реалізації Указу Президента України від 25.12.2000 р. №1376 “Про Комплексну програму профілактики злочинності на 2001 – 2005 роки”, Постанова Кабінету Міністрів України </t>
  </si>
  <si>
    <t>2р. щодня</t>
  </si>
  <si>
    <t>До значних дат в історії України</t>
  </si>
  <si>
    <t>Документальні фільми, серіалиCFI</t>
  </si>
  <si>
    <t>Адаптовані науково-популярні програми</t>
  </si>
  <si>
    <t>Доручення Кабінету Міністрів України від 28.09.05  № 49229/1-05 до Указу Президента України від 24.09.05 № 1337 "Про вдосконалення проведення виставково-ярмаркових заходів у  Національному комплексі "Експоцентр України"; Постанова Кабінету Міністрів України від 17.11.04 № 1566 "Про затвердження Комплексної програми розвитку НК "Експоцентр України".Постанова Кабінету Міністрів України від 16.11.01 № 1502 “Про щорічний Всеукраїнський конкурс якості”Доручення Кабінету Міністрів від 09.09.04 № 38694/1/1-04 до розпорядження Президента України від 25.12.03 № 414 “Про Всеукраїнський конкурс-виставку “Кращий вітчизняний товар року”Указ Президента України від 12.01.02  № 16 “Про заходи  щодо посилення державного захисту прав споживачів”</t>
  </si>
  <si>
    <t>Указ Президента України від 12.01.02  № 16 “Про заходи  щодо посилення державного захисту прав споживачів”</t>
  </si>
  <si>
    <t>Постанова КМУ від 10.04.2001 р. №345 щодо Програми інтеграції до Євросоюзу Указ Президента України від 04.02.03 № 74 “Про серйозні недоліки у здійсненні заходів щодо захисту моральності та утвердження здорового способу життя в суспільстві”</t>
  </si>
  <si>
    <t>Постанова КМУ від 10.04.2001 р. №345 щодо Програми інтеграції до Євросоюзу 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</t>
  </si>
  <si>
    <t xml:space="preserve"> Закон України від 03.03.05 № 2460-IV "Про концепцію державної політики в галузі культури на 2005-2007 роки" № 1712 “Про  Комплексну програму “Стратегія подолання бідності”, Концепція поліпшення продовольчого забезпечення та якості харчування населення.</t>
  </si>
  <si>
    <t xml:space="preserve">Указ Президента України від 29.03.2001 р. №221/2001 “Про додаткові заходи щодо реалізації молодіжної політики”, доручення КМУ  від 26.03.2001 р.  №3770/4,    від 6.04.2001 р. №4689/1, Указ Президента України від 29.03.2001р. № 221/2001 </t>
  </si>
  <si>
    <t>Розпорядження президента України від 23.09.05 № 1172 "Про заходи щодо реалізації державної політики у сфері міжнадіяльних відносин, релігії і церкви"</t>
  </si>
  <si>
    <t>Постанова КМУ від 29.05.96р. №577 “Про заходи щодо інформування населення з питань функціонування фондового ринку”</t>
  </si>
  <si>
    <t>Програма діяльності Кабінету Міністрів України Постанова Кабінету Міністрів України від 14.09.06 № 1312 «Про схвалення проекту Закон України «Про Державний бюджет  України на 2007 рік»Розпорядження Кабінету Міністрів України від 03.08.06 № 460 «Про поліпшення інформування про суспільні процеси в Україні»Указ Президента України від 15.02.05. № 240 “Про рішення Ради національної безпеки і оборони України “Про вдосконалення державного регулювання діяльності підприємств з іноземними інвестиціями в Україні”</t>
  </si>
  <si>
    <t>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</t>
  </si>
  <si>
    <t xml:space="preserve">Розпорядження від 26.08.03  № 537 “Про затвердження плану заходів щодо поліпшення екологічної освіти, виховання населення, стимулювання та пропаганди ощадливого використання води” </t>
  </si>
  <si>
    <t>Про розвиток автомобільного транспорту</t>
  </si>
  <si>
    <t>Журналістське розслідування</t>
  </si>
  <si>
    <t>2р.на тиждень</t>
  </si>
  <si>
    <t>Зелений туризм в Україні</t>
  </si>
  <si>
    <t>Зустріч - діалог з видатними особистостями</t>
  </si>
  <si>
    <t>Державна програма інформування громадськості з питань євроатлантичної інтеграції України на 2004-2007 роки, Розпорядження КМУ від 17 червня 2004 року №395-р “Деякі питання забезпечення виконання Державної програми інформування громадськості з питань ЄС.</t>
  </si>
  <si>
    <t>Указ Президента України від 01.08.02 № 683 “Про додаткові заходи щодо забезпечення відкритості у діяльності органів державної влади”.Програма діяльності Кабінету Міністрів УкраїниЗакон України від 17.11.92 № 2790-XII «Про статус народного депутата України»</t>
  </si>
  <si>
    <t>Указ Президента України  від 15.11.05 № 1276 «Про забезпечення участі громадськості у формуванні та реалізації державної політики»Постанова Кабінету Міністрів України від 29.08.2002р. № 1302 “Про заходи щодо подальшого забезпечення відкритості у діяльності органів виконавчої влади”Розпорядження Кабінету Міністрів України від 03.08.06 № 460 «Про поліпшення інформування про суспільні процеси в Україні»</t>
  </si>
  <si>
    <t>Програма діяльності Кабінету Міністрів України,Указ Президента України від 01.08.2002р. № 683/2002 “Про додаткові заходи щодо забезпечення відкритості у діяльності органів державної влади”.Указ Президента України від 22.02.01 №108/2001</t>
  </si>
  <si>
    <t xml:space="preserve">Указ Президента від 03.01.2002р. №8/2002 “Про Комплексні заходи щодо поліпшення медичного обслуговування сільського населення на 2002-2005 роки”, Постанова КМУ від 26.2001р. №1512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</si>
</sst>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h\,mm"/>
    <numFmt numFmtId="186" formatCode="0.00000"/>
    <numFmt numFmtId="187" formatCode="0.0000"/>
    <numFmt numFmtId="188" formatCode="0.0000000"/>
    <numFmt numFmtId="189" formatCode="0.00000000"/>
    <numFmt numFmtId="190" formatCode="0.000000"/>
    <numFmt numFmtId="191" formatCode="[h]\,mm\,ss"/>
    <numFmt numFmtId="192" formatCode="mmm/yyyy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h\,mm\,ss"/>
    <numFmt numFmtId="202" formatCode="0.000000000"/>
    <numFmt numFmtId="203" formatCode="0;[Red]0"/>
    <numFmt numFmtId="204" formatCode="[$-422]d\ mmmm\ yyyy&quot; р.&quot;"/>
    <numFmt numFmtId="205" formatCode="#,##0\ _г_р_н_."/>
    <numFmt numFmtId="206" formatCode="[$-F400]h\,mm\,ss\ AM/PM"/>
    <numFmt numFmtId="207" formatCode="mm\,ss.0"/>
    <numFmt numFmtId="208" formatCode="0.0%"/>
    <numFmt numFmtId="209" formatCode="dd/mm/yy\ h\,mm"/>
    <numFmt numFmtId="210" formatCode="dd/mm/yy\ h\,mm\ AM/PM"/>
    <numFmt numFmtId="211" formatCode="[$-FC19]d\ mmmm\ yyyy\ &quot;г.&quot;"/>
    <numFmt numFmtId="212" formatCode="dd/mm/yy;@"/>
    <numFmt numFmtId="213" formatCode="[h]:mm:ss;@"/>
    <numFmt numFmtId="214" formatCode="dd/mm/yy"/>
    <numFmt numFmtId="215" formatCode="#,##0\ &quot;грн.&quot;"/>
    <numFmt numFmtId="216" formatCode="h:mm:ss;@"/>
    <numFmt numFmtId="217" formatCode="hh:mm:ss;@"/>
    <numFmt numFmtId="218" formatCode="000000"/>
    <numFmt numFmtId="219" formatCode="#,##0.00_ ;[Red]\-#,##0.00\ "/>
    <numFmt numFmtId="220" formatCode="[h]\,mm\,ss;@"/>
    <numFmt numFmtId="221" formatCode="0.0000000000"/>
    <numFmt numFmtId="222" formatCode="dd/mm/yyyy\ h\,mm"/>
  </numFmts>
  <fonts count="42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i/>
      <sz val="10"/>
      <name val="Arial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3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183" fontId="5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top" wrapText="1"/>
    </xf>
    <xf numFmtId="183" fontId="1" fillId="0" borderId="0" xfId="0" applyNumberFormat="1" applyFont="1" applyAlignment="1">
      <alignment horizontal="center"/>
    </xf>
    <xf numFmtId="183" fontId="8" fillId="0" borderId="2" xfId="0" applyNumberFormat="1" applyFont="1" applyBorder="1" applyAlignment="1">
      <alignment horizontal="center" vertical="center" wrapText="1"/>
    </xf>
    <xf numFmtId="183" fontId="8" fillId="0" borderId="1" xfId="0" applyNumberFormat="1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183" fontId="4" fillId="0" borderId="3" xfId="0" applyNumberFormat="1" applyFont="1" applyBorder="1" applyAlignment="1">
      <alignment horizontal="center" vertical="center" wrapText="1"/>
    </xf>
    <xf numFmtId="183" fontId="8" fillId="0" borderId="1" xfId="0" applyNumberFormat="1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83" fontId="14" fillId="0" borderId="0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/>
    </xf>
    <xf numFmtId="0" fontId="13" fillId="0" borderId="1" xfId="0" applyFont="1" applyFill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8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83" fontId="9" fillId="0" borderId="0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3" fontId="8" fillId="0" borderId="0" xfId="0" applyNumberFormat="1" applyFont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83" fontId="6" fillId="4" borderId="1" xfId="0" applyNumberFormat="1" applyFont="1" applyFill="1" applyBorder="1" applyAlignment="1">
      <alignment horizontal="center" vertical="center" wrapText="1"/>
    </xf>
    <xf numFmtId="17" fontId="22" fillId="0" borderId="1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183" fontId="8" fillId="0" borderId="1" xfId="0" applyNumberFormat="1" applyFont="1" applyFill="1" applyBorder="1" applyAlignment="1">
      <alignment horizontal="center" vertical="center" wrapText="1"/>
    </xf>
    <xf numFmtId="183" fontId="4" fillId="0" borderId="1" xfId="0" applyNumberFormat="1" applyFont="1" applyFill="1" applyBorder="1" applyAlignment="1">
      <alignment horizontal="center" vertical="center" wrapText="1"/>
    </xf>
    <xf numFmtId="185" fontId="26" fillId="0" borderId="1" xfId="0" applyNumberFormat="1" applyFont="1" applyBorder="1" applyAlignment="1">
      <alignment vertical="center" wrapText="1"/>
    </xf>
    <xf numFmtId="183" fontId="8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83" fontId="4" fillId="0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/>
    </xf>
    <xf numFmtId="0" fontId="2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83" fontId="23" fillId="4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8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4" borderId="4" xfId="0" applyFont="1" applyFill="1" applyBorder="1" applyAlignment="1">
      <alignment horizontal="left"/>
    </xf>
    <xf numFmtId="49" fontId="22" fillId="4" borderId="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83" fontId="6" fillId="5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Border="1" applyAlignment="1">
      <alignment/>
    </xf>
    <xf numFmtId="183" fontId="6" fillId="0" borderId="0" xfId="0" applyNumberFormat="1" applyFont="1" applyAlignment="1">
      <alignment horizontal="center"/>
    </xf>
    <xf numFmtId="183" fontId="31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31" fillId="0" borderId="0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6" fillId="0" borderId="1" xfId="0" applyNumberFormat="1" applyFont="1" applyBorder="1" applyAlignment="1">
      <alignment vertical="center"/>
    </xf>
    <xf numFmtId="185" fontId="26" fillId="0" borderId="1" xfId="0" applyNumberFormat="1" applyFont="1" applyBorder="1" applyAlignment="1">
      <alignment vertical="center"/>
    </xf>
    <xf numFmtId="1" fontId="26" fillId="0" borderId="1" xfId="0" applyNumberFormat="1" applyFont="1" applyBorder="1" applyAlignment="1">
      <alignment horizontal="center" vertical="center"/>
    </xf>
    <xf numFmtId="183" fontId="26" fillId="0" borderId="1" xfId="0" applyNumberFormat="1" applyFont="1" applyBorder="1" applyAlignment="1">
      <alignment horizontal="center" vertical="center" wrapText="1"/>
    </xf>
    <xf numFmtId="183" fontId="26" fillId="0" borderId="1" xfId="0" applyNumberFormat="1" applyFont="1" applyBorder="1" applyAlignment="1">
      <alignment horizontal="center" vertical="center"/>
    </xf>
    <xf numFmtId="183" fontId="26" fillId="0" borderId="1" xfId="0" applyNumberFormat="1" applyFont="1" applyFill="1" applyBorder="1" applyAlignment="1">
      <alignment horizontal="center" vertical="center"/>
    </xf>
    <xf numFmtId="185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1" xfId="0" applyFont="1" applyFill="1" applyBorder="1" applyAlignment="1">
      <alignment vertical="center"/>
    </xf>
    <xf numFmtId="1" fontId="26" fillId="0" borderId="1" xfId="0" applyNumberFormat="1" applyFont="1" applyFill="1" applyBorder="1" applyAlignment="1">
      <alignment vertical="center"/>
    </xf>
    <xf numFmtId="185" fontId="26" fillId="0" borderId="1" xfId="0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83" fontId="2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85" fontId="26" fillId="0" borderId="1" xfId="0" applyNumberFormat="1" applyFont="1" applyFill="1" applyBorder="1" applyAlignment="1">
      <alignment vertical="center"/>
    </xf>
    <xf numFmtId="183" fontId="3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83" fontId="21" fillId="0" borderId="1" xfId="0" applyNumberFormat="1" applyFont="1" applyBorder="1" applyAlignment="1">
      <alignment horizontal="center" vertical="center" wrapText="1"/>
    </xf>
    <xf numFmtId="183" fontId="35" fillId="0" borderId="1" xfId="0" applyNumberFormat="1" applyFont="1" applyBorder="1" applyAlignment="1">
      <alignment horizontal="center" vertical="center"/>
    </xf>
    <xf numFmtId="183" fontId="3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" fontId="26" fillId="0" borderId="1" xfId="0" applyNumberFormat="1" applyFont="1" applyBorder="1" applyAlignment="1">
      <alignment horizontal="center" vertical="center" wrapText="1"/>
    </xf>
    <xf numFmtId="183" fontId="2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183" fontId="39" fillId="0" borderId="1" xfId="0" applyNumberFormat="1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183" fontId="4" fillId="0" borderId="0" xfId="0" applyNumberFormat="1" applyFont="1" applyBorder="1" applyAlignment="1">
      <alignment vertical="center" wrapText="1"/>
    </xf>
    <xf numFmtId="183" fontId="32" fillId="0" borderId="0" xfId="0" applyNumberFormat="1" applyFont="1" applyBorder="1" applyAlignment="1">
      <alignment horizontal="center" vertical="center"/>
    </xf>
    <xf numFmtId="183" fontId="3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6" fontId="4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83" fontId="2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3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83" fontId="4" fillId="0" borderId="3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/>
    </xf>
    <xf numFmtId="183" fontId="24" fillId="0" borderId="1" xfId="0" applyNumberFormat="1" applyFont="1" applyFill="1" applyBorder="1" applyAlignment="1">
      <alignment horizontal="center" vertical="center" wrapText="1"/>
    </xf>
    <xf numFmtId="183" fontId="40" fillId="0" borderId="1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 wrapText="1"/>
    </xf>
    <xf numFmtId="17" fontId="2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3" fontId="1" fillId="0" borderId="0" xfId="0" applyNumberFormat="1" applyFont="1" applyFill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top"/>
    </xf>
    <xf numFmtId="0" fontId="37" fillId="0" borderId="1" xfId="0" applyFont="1" applyFill="1" applyBorder="1" applyAlignment="1">
      <alignment horizontal="left" wrapText="1"/>
    </xf>
    <xf numFmtId="1" fontId="35" fillId="0" borderId="1" xfId="0" applyNumberFormat="1" applyFont="1" applyFill="1" applyBorder="1" applyAlignment="1">
      <alignment horizontal="center" vertical="center"/>
    </xf>
    <xf numFmtId="183" fontId="36" fillId="0" borderId="0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justify"/>
    </xf>
    <xf numFmtId="0" fontId="39" fillId="0" borderId="1" xfId="0" applyFont="1" applyFill="1" applyBorder="1" applyAlignment="1">
      <alignment/>
    </xf>
    <xf numFmtId="0" fontId="4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49" fontId="2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183" fontId="6" fillId="0" borderId="0" xfId="0" applyNumberFormat="1" applyFont="1" applyFill="1" applyAlignment="1">
      <alignment horizontal="center"/>
    </xf>
    <xf numFmtId="183" fontId="0" fillId="0" borderId="1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183" fontId="22" fillId="0" borderId="1" xfId="0" applyNumberFormat="1" applyFont="1" applyFill="1" applyBorder="1" applyAlignment="1">
      <alignment horizontal="center" vertical="center" wrapText="1"/>
    </xf>
    <xf numFmtId="183" fontId="31" fillId="0" borderId="4" xfId="0" applyNumberFormat="1" applyFont="1" applyFill="1" applyBorder="1" applyAlignment="1">
      <alignment horizontal="center" vertical="center"/>
    </xf>
    <xf numFmtId="183" fontId="32" fillId="0" borderId="4" xfId="0" applyNumberFormat="1" applyFont="1" applyBorder="1" applyAlignment="1">
      <alignment horizontal="center" vertical="center"/>
    </xf>
    <xf numFmtId="183" fontId="32" fillId="0" borderId="4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3" fontId="36" fillId="0" borderId="4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center"/>
    </xf>
    <xf numFmtId="49" fontId="22" fillId="4" borderId="4" xfId="0" applyNumberFormat="1" applyFont="1" applyFill="1" applyBorder="1" applyAlignment="1">
      <alignment horizontal="center" vertical="center" wrapText="1"/>
    </xf>
    <xf numFmtId="49" fontId="22" fillId="5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83" fontId="1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4" borderId="9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83" fontId="0" fillId="0" borderId="2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4" xfId="0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183" fontId="9" fillId="3" borderId="1" xfId="0" applyNumberFormat="1" applyFont="1" applyFill="1" applyBorder="1" applyAlignment="1">
      <alignment horizontal="center" vertical="center" wrapText="1"/>
    </xf>
    <xf numFmtId="1" fontId="26" fillId="0" borderId="6" xfId="0" applyNumberFormat="1" applyFont="1" applyBorder="1" applyAlignment="1">
      <alignment vertical="center"/>
    </xf>
    <xf numFmtId="1" fontId="26" fillId="0" borderId="6" xfId="0" applyNumberFormat="1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18" fillId="0" borderId="1" xfId="0" applyFont="1" applyBorder="1" applyAlignment="1">
      <alignment horizontal="justify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justify" vertical="top" wrapText="1"/>
    </xf>
    <xf numFmtId="183" fontId="17" fillId="0" borderId="1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83" fontId="5" fillId="0" borderId="14" xfId="0" applyNumberFormat="1" applyFont="1" applyBorder="1" applyAlignment="1">
      <alignment horizontal="center" vertical="center" wrapText="1"/>
    </xf>
    <xf numFmtId="183" fontId="5" fillId="0" borderId="15" xfId="0" applyNumberFormat="1" applyFont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183" fontId="5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183" fontId="40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183" fontId="10" fillId="0" borderId="1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0"/>
  </sheetPr>
  <dimension ref="A1:AD208"/>
  <sheetViews>
    <sheetView tabSelected="1" zoomScaleSheetLayoutView="100" workbookViewId="0" topLeftCell="G175">
      <pane xSplit="12240" topLeftCell="G7" activePane="topLeft" state="split"/>
      <selection pane="topLeft" activeCell="N187" sqref="N187"/>
      <selection pane="topRight" activeCell="G188" sqref="G188"/>
    </sheetView>
  </sheetViews>
  <sheetFormatPr defaultColWidth="9.140625" defaultRowHeight="12.75"/>
  <cols>
    <col min="1" max="1" width="6.28125" style="1" hidden="1" customWidth="1"/>
    <col min="2" max="2" width="5.8515625" style="1" hidden="1" customWidth="1"/>
    <col min="3" max="4" width="7.8515625" style="76" hidden="1" customWidth="1"/>
    <col min="5" max="5" width="25.7109375" style="7" customWidth="1"/>
    <col min="6" max="6" width="18.28125" style="35" customWidth="1"/>
    <col min="7" max="7" width="58.28125" style="17" customWidth="1"/>
    <col min="8" max="8" width="9.7109375" style="7" hidden="1" customWidth="1"/>
    <col min="9" max="9" width="6.421875" style="7" hidden="1" customWidth="1"/>
    <col min="10" max="10" width="9.140625" style="7" hidden="1" customWidth="1"/>
    <col min="11" max="11" width="7.28125" style="7" hidden="1" customWidth="1"/>
    <col min="12" max="12" width="9.00390625" style="63" hidden="1" customWidth="1"/>
    <col min="13" max="13" width="9.140625" style="63" hidden="1" customWidth="1"/>
    <col min="14" max="14" width="10.57421875" style="7" customWidth="1"/>
    <col min="15" max="15" width="6.57421875" style="207" customWidth="1"/>
    <col min="16" max="16" width="8.140625" style="207" customWidth="1"/>
    <col min="17" max="17" width="8.00390625" style="207" customWidth="1"/>
    <col min="18" max="18" width="7.7109375" style="142" customWidth="1"/>
    <col min="19" max="19" width="7.28125" style="142" customWidth="1"/>
    <col min="20" max="22" width="13.28125" style="45" hidden="1" customWidth="1"/>
    <col min="23" max="23" width="11.421875" style="1" hidden="1" customWidth="1"/>
    <col min="24" max="16384" width="9.140625" style="1" customWidth="1"/>
  </cols>
  <sheetData>
    <row r="1" spans="11:16" ht="13.5">
      <c r="K1" s="8" t="s">
        <v>355</v>
      </c>
      <c r="O1" s="7"/>
      <c r="P1" s="8" t="s">
        <v>355</v>
      </c>
    </row>
    <row r="2" spans="5:19" ht="13.5">
      <c r="E2" s="145"/>
      <c r="F2" s="317"/>
      <c r="G2" s="144"/>
      <c r="H2" s="318"/>
      <c r="I2" s="318"/>
      <c r="J2" s="319" t="s">
        <v>356</v>
      </c>
      <c r="K2" s="145"/>
      <c r="L2" s="320"/>
      <c r="M2" s="320"/>
      <c r="N2" s="336" t="s">
        <v>356</v>
      </c>
      <c r="O2" s="336"/>
      <c r="P2" s="336"/>
      <c r="Q2" s="336"/>
      <c r="R2" s="336"/>
      <c r="S2" s="322"/>
    </row>
    <row r="3" spans="5:19" ht="13.5">
      <c r="E3" s="145"/>
      <c r="F3" s="317"/>
      <c r="G3" s="144"/>
      <c r="H3" s="318"/>
      <c r="I3" s="318"/>
      <c r="J3" s="319" t="s">
        <v>357</v>
      </c>
      <c r="K3" s="145"/>
      <c r="L3" s="320"/>
      <c r="M3" s="320"/>
      <c r="N3" s="336" t="s">
        <v>357</v>
      </c>
      <c r="O3" s="336"/>
      <c r="P3" s="336"/>
      <c r="Q3" s="336"/>
      <c r="R3" s="336"/>
      <c r="S3" s="322"/>
    </row>
    <row r="4" spans="5:19" ht="12.75">
      <c r="E4" s="145"/>
      <c r="F4" s="317"/>
      <c r="G4" s="144"/>
      <c r="H4" s="145"/>
      <c r="I4" s="145"/>
      <c r="J4" s="323"/>
      <c r="K4" s="145"/>
      <c r="L4" s="320"/>
      <c r="M4" s="320"/>
      <c r="N4" s="145"/>
      <c r="O4" s="323"/>
      <c r="P4" s="321"/>
      <c r="Q4" s="145"/>
      <c r="R4" s="322"/>
      <c r="S4" s="322"/>
    </row>
    <row r="5" spans="5:19" ht="13.5">
      <c r="E5" s="145"/>
      <c r="F5" s="317"/>
      <c r="G5" s="144"/>
      <c r="H5" s="145"/>
      <c r="I5" s="145"/>
      <c r="J5" s="319" t="s">
        <v>212</v>
      </c>
      <c r="K5" s="145"/>
      <c r="L5" s="320"/>
      <c r="M5" s="320"/>
      <c r="N5" s="336" t="s">
        <v>212</v>
      </c>
      <c r="O5" s="336"/>
      <c r="P5" s="336"/>
      <c r="Q5" s="336"/>
      <c r="R5" s="336"/>
      <c r="S5" s="322"/>
    </row>
    <row r="6" spans="5:19" ht="12.75">
      <c r="E6" s="145"/>
      <c r="F6" s="317"/>
      <c r="G6" s="144"/>
      <c r="H6" s="145"/>
      <c r="I6" s="145"/>
      <c r="J6" s="324"/>
      <c r="K6" s="145"/>
      <c r="L6" s="320"/>
      <c r="M6" s="320"/>
      <c r="N6" s="145"/>
      <c r="O6" s="324"/>
      <c r="P6" s="321"/>
      <c r="Q6" s="145"/>
      <c r="R6" s="322"/>
      <c r="S6" s="322"/>
    </row>
    <row r="7" spans="5:19" ht="13.5">
      <c r="E7" s="145"/>
      <c r="F7" s="317"/>
      <c r="G7" s="144"/>
      <c r="H7" s="145"/>
      <c r="I7" s="145"/>
      <c r="J7" s="319" t="s">
        <v>358</v>
      </c>
      <c r="K7" s="145"/>
      <c r="L7" s="320"/>
      <c r="M7" s="320"/>
      <c r="N7" s="336" t="s">
        <v>358</v>
      </c>
      <c r="O7" s="336"/>
      <c r="P7" s="336"/>
      <c r="Q7" s="336"/>
      <c r="R7" s="336"/>
      <c r="S7" s="322"/>
    </row>
    <row r="8" spans="5:19" ht="12.75">
      <c r="E8" s="145"/>
      <c r="F8" s="317"/>
      <c r="G8" s="144"/>
      <c r="H8" s="145"/>
      <c r="I8" s="145"/>
      <c r="J8" s="145"/>
      <c r="K8" s="145"/>
      <c r="L8" s="320"/>
      <c r="M8" s="320"/>
      <c r="N8" s="145"/>
      <c r="O8" s="321"/>
      <c r="P8" s="145"/>
      <c r="Q8" s="145"/>
      <c r="R8" s="322"/>
      <c r="S8" s="322"/>
    </row>
    <row r="9" spans="5:19" ht="12.75">
      <c r="E9" s="145"/>
      <c r="F9" s="317"/>
      <c r="G9" s="144"/>
      <c r="H9" s="145"/>
      <c r="I9" s="145"/>
      <c r="J9" s="145"/>
      <c r="K9" s="145"/>
      <c r="L9" s="320"/>
      <c r="M9" s="320"/>
      <c r="N9" s="145"/>
      <c r="O9" s="321"/>
      <c r="P9" s="321"/>
      <c r="Q9" s="321"/>
      <c r="R9" s="322"/>
      <c r="S9" s="322"/>
    </row>
    <row r="10" spans="5:19" ht="12.75">
      <c r="E10" s="145"/>
      <c r="F10" s="317"/>
      <c r="G10" s="325" t="s">
        <v>359</v>
      </c>
      <c r="H10" s="145"/>
      <c r="I10" s="145"/>
      <c r="J10" s="145"/>
      <c r="K10" s="145"/>
      <c r="L10" s="320"/>
      <c r="M10" s="320"/>
      <c r="N10" s="145"/>
      <c r="O10" s="321"/>
      <c r="P10" s="321"/>
      <c r="Q10" s="321"/>
      <c r="R10" s="322"/>
      <c r="S10" s="322"/>
    </row>
    <row r="11" spans="5:19" ht="12.75">
      <c r="E11" s="145"/>
      <c r="F11" s="317"/>
      <c r="G11" s="144"/>
      <c r="H11" s="145"/>
      <c r="I11" s="145"/>
      <c r="J11" s="145"/>
      <c r="K11" s="145"/>
      <c r="L11" s="320"/>
      <c r="M11" s="320"/>
      <c r="N11" s="145"/>
      <c r="O11" s="321"/>
      <c r="P11" s="321"/>
      <c r="Q11" s="321"/>
      <c r="R11" s="322"/>
      <c r="S11" s="322"/>
    </row>
    <row r="12" spans="5:19" ht="12.75" customHeight="1">
      <c r="E12" s="353" t="s">
        <v>40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</row>
    <row r="13" spans="5:19" ht="20.25" customHeight="1">
      <c r="E13" s="343" t="s">
        <v>6</v>
      </c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</row>
    <row r="14" spans="5:19" ht="12.75">
      <c r="E14" s="145"/>
      <c r="F14" s="317"/>
      <c r="G14" s="144"/>
      <c r="H14" s="145"/>
      <c r="I14" s="145"/>
      <c r="J14" s="145"/>
      <c r="K14" s="145"/>
      <c r="L14" s="320"/>
      <c r="M14" s="320"/>
      <c r="N14" s="145"/>
      <c r="O14" s="321"/>
      <c r="P14" s="321"/>
      <c r="Q14" s="321"/>
      <c r="R14" s="322"/>
      <c r="S14" s="322"/>
    </row>
    <row r="15" spans="5:19" ht="23.25" customHeight="1" thickBot="1">
      <c r="E15" s="145"/>
      <c r="F15" s="317"/>
      <c r="G15" s="144"/>
      <c r="H15" s="145"/>
      <c r="I15" s="145"/>
      <c r="J15" s="145"/>
      <c r="K15" s="145"/>
      <c r="L15" s="320"/>
      <c r="M15" s="320"/>
      <c r="N15" s="333"/>
      <c r="O15" s="333"/>
      <c r="P15" s="333"/>
      <c r="Q15" s="333"/>
      <c r="R15" s="333"/>
      <c r="S15" s="333"/>
    </row>
    <row r="16" spans="3:22" s="2" customFormat="1" ht="26.25" customHeight="1">
      <c r="C16" s="77"/>
      <c r="D16" s="77"/>
      <c r="E16" s="330" t="s">
        <v>262</v>
      </c>
      <c r="F16" s="342" t="s">
        <v>263</v>
      </c>
      <c r="G16" s="346" t="s">
        <v>347</v>
      </c>
      <c r="H16" s="347" t="s">
        <v>348</v>
      </c>
      <c r="I16" s="347" t="s">
        <v>349</v>
      </c>
      <c r="J16" s="347" t="s">
        <v>350</v>
      </c>
      <c r="K16" s="347" t="s">
        <v>351</v>
      </c>
      <c r="L16" s="348" t="s">
        <v>353</v>
      </c>
      <c r="M16" s="349"/>
      <c r="N16" s="347" t="s">
        <v>348</v>
      </c>
      <c r="O16" s="334" t="s">
        <v>349</v>
      </c>
      <c r="P16" s="334" t="s">
        <v>350</v>
      </c>
      <c r="Q16" s="334" t="s">
        <v>351</v>
      </c>
      <c r="R16" s="348" t="s">
        <v>353</v>
      </c>
      <c r="S16" s="349"/>
      <c r="T16" s="46"/>
      <c r="U16" s="46"/>
      <c r="V16" s="46"/>
    </row>
    <row r="17" spans="3:22" s="3" customFormat="1" ht="37.5" customHeight="1" thickBot="1">
      <c r="C17" s="78"/>
      <c r="D17" s="78"/>
      <c r="E17" s="331"/>
      <c r="F17" s="328"/>
      <c r="G17" s="332"/>
      <c r="H17" s="329"/>
      <c r="I17" s="329"/>
      <c r="J17" s="329"/>
      <c r="K17" s="329"/>
      <c r="L17" s="313" t="s">
        <v>352</v>
      </c>
      <c r="M17" s="314" t="s">
        <v>354</v>
      </c>
      <c r="N17" s="329"/>
      <c r="O17" s="335"/>
      <c r="P17" s="335"/>
      <c r="Q17" s="335"/>
      <c r="R17" s="315" t="s">
        <v>352</v>
      </c>
      <c r="S17" s="316" t="s">
        <v>354</v>
      </c>
      <c r="T17" s="47"/>
      <c r="U17" s="47"/>
      <c r="V17" s="47"/>
    </row>
    <row r="18" spans="3:22" s="6" customFormat="1" ht="71.25" customHeight="1" thickBot="1">
      <c r="C18" s="79"/>
      <c r="D18" s="103"/>
      <c r="E18" s="339" t="s">
        <v>7</v>
      </c>
      <c r="F18" s="352"/>
      <c r="G18" s="352"/>
      <c r="H18" s="352"/>
      <c r="I18" s="352"/>
      <c r="J18" s="352"/>
      <c r="K18" s="352"/>
      <c r="L18" s="352"/>
      <c r="M18" s="352"/>
      <c r="N18" s="200"/>
      <c r="O18" s="200"/>
      <c r="P18" s="200"/>
      <c r="Q18" s="200"/>
      <c r="R18" s="200"/>
      <c r="S18" s="201"/>
      <c r="T18" s="48"/>
      <c r="U18" s="48"/>
      <c r="V18" s="48"/>
    </row>
    <row r="19" spans="3:23" s="6" customFormat="1" ht="198" customHeight="1">
      <c r="C19" s="79" t="s">
        <v>196</v>
      </c>
      <c r="D19" s="79"/>
      <c r="E19" s="12" t="s">
        <v>8</v>
      </c>
      <c r="F19" s="36" t="s">
        <v>93</v>
      </c>
      <c r="G19" s="19" t="s">
        <v>164</v>
      </c>
      <c r="H19" s="12" t="s">
        <v>9</v>
      </c>
      <c r="I19" s="12">
        <v>10</v>
      </c>
      <c r="J19" s="12" t="s">
        <v>118</v>
      </c>
      <c r="K19" s="12">
        <v>520</v>
      </c>
      <c r="L19" s="64">
        <v>86.7</v>
      </c>
      <c r="M19" s="64"/>
      <c r="N19" s="12" t="s">
        <v>9</v>
      </c>
      <c r="O19" s="208">
        <v>10</v>
      </c>
      <c r="P19" s="208" t="s">
        <v>118</v>
      </c>
      <c r="Q19" s="208">
        <v>520</v>
      </c>
      <c r="R19" s="209">
        <v>86.7</v>
      </c>
      <c r="S19" s="209"/>
      <c r="V19" s="48"/>
      <c r="W19" s="48">
        <f>O19*Q19/60</f>
        <v>86.66666666666667</v>
      </c>
    </row>
    <row r="20" spans="3:22" s="6" customFormat="1" ht="195.75" customHeight="1">
      <c r="C20" s="79" t="s">
        <v>196</v>
      </c>
      <c r="D20" s="103"/>
      <c r="E20" s="9" t="s">
        <v>8</v>
      </c>
      <c r="F20" s="37" t="s">
        <v>154</v>
      </c>
      <c r="G20" s="18" t="s">
        <v>164</v>
      </c>
      <c r="H20" s="9" t="s">
        <v>9</v>
      </c>
      <c r="I20" s="9">
        <v>12</v>
      </c>
      <c r="J20" s="9" t="s">
        <v>10</v>
      </c>
      <c r="K20" s="9">
        <v>260</v>
      </c>
      <c r="L20" s="65">
        <v>52</v>
      </c>
      <c r="M20" s="65"/>
      <c r="N20" s="9" t="s">
        <v>9</v>
      </c>
      <c r="O20" s="206">
        <v>12</v>
      </c>
      <c r="P20" s="206" t="s">
        <v>10</v>
      </c>
      <c r="Q20" s="206">
        <v>260</v>
      </c>
      <c r="R20" s="125">
        <v>52</v>
      </c>
      <c r="S20" s="125"/>
      <c r="T20" s="48"/>
      <c r="U20" s="48"/>
      <c r="V20" s="48"/>
    </row>
    <row r="21" spans="3:22" s="6" customFormat="1" ht="172.5" customHeight="1">
      <c r="C21" s="79" t="s">
        <v>196</v>
      </c>
      <c r="D21" s="103"/>
      <c r="E21" s="9" t="s">
        <v>8</v>
      </c>
      <c r="F21" s="37" t="s">
        <v>155</v>
      </c>
      <c r="G21" s="18" t="s">
        <v>164</v>
      </c>
      <c r="H21" s="9" t="s">
        <v>9</v>
      </c>
      <c r="I21" s="9">
        <v>25</v>
      </c>
      <c r="J21" s="9" t="s">
        <v>10</v>
      </c>
      <c r="K21" s="9">
        <v>260</v>
      </c>
      <c r="L21" s="65">
        <v>108.3</v>
      </c>
      <c r="M21" s="65"/>
      <c r="N21" s="9" t="s">
        <v>9</v>
      </c>
      <c r="O21" s="206">
        <v>25</v>
      </c>
      <c r="P21" s="206" t="s">
        <v>10</v>
      </c>
      <c r="Q21" s="206">
        <v>260</v>
      </c>
      <c r="R21" s="125">
        <v>108.3</v>
      </c>
      <c r="S21" s="125"/>
      <c r="T21" s="48"/>
      <c r="U21" s="48"/>
      <c r="V21" s="48"/>
    </row>
    <row r="22" spans="3:22" s="6" customFormat="1" ht="192" customHeight="1">
      <c r="C22" s="79" t="s">
        <v>196</v>
      </c>
      <c r="D22" s="103"/>
      <c r="E22" s="9" t="s">
        <v>8</v>
      </c>
      <c r="F22" s="37" t="s">
        <v>156</v>
      </c>
      <c r="G22" s="18" t="s">
        <v>164</v>
      </c>
      <c r="H22" s="9" t="s">
        <v>9</v>
      </c>
      <c r="I22" s="9">
        <v>20</v>
      </c>
      <c r="J22" s="9" t="s">
        <v>12</v>
      </c>
      <c r="K22" s="9">
        <v>104</v>
      </c>
      <c r="L22" s="65">
        <v>34.7</v>
      </c>
      <c r="M22" s="65"/>
      <c r="N22" s="9" t="s">
        <v>9</v>
      </c>
      <c r="O22" s="206">
        <v>20</v>
      </c>
      <c r="P22" s="206" t="s">
        <v>12</v>
      </c>
      <c r="Q22" s="206">
        <v>104</v>
      </c>
      <c r="R22" s="125">
        <v>34.7</v>
      </c>
      <c r="S22" s="125"/>
      <c r="T22" s="48"/>
      <c r="U22" s="48"/>
      <c r="V22" s="48"/>
    </row>
    <row r="23" spans="3:22" s="6" customFormat="1" ht="134.25" customHeight="1">
      <c r="C23" s="79" t="s">
        <v>197</v>
      </c>
      <c r="D23" s="103"/>
      <c r="E23" s="9" t="s">
        <v>188</v>
      </c>
      <c r="F23" s="37" t="s">
        <v>298</v>
      </c>
      <c r="G23" s="28" t="s">
        <v>44</v>
      </c>
      <c r="H23" s="9" t="s">
        <v>9</v>
      </c>
      <c r="I23" s="9">
        <v>10</v>
      </c>
      <c r="J23" s="9" t="s">
        <v>11</v>
      </c>
      <c r="K23" s="9">
        <v>312</v>
      </c>
      <c r="L23" s="65">
        <v>52</v>
      </c>
      <c r="M23" s="65"/>
      <c r="N23" s="9" t="s">
        <v>9</v>
      </c>
      <c r="O23" s="206">
        <v>10</v>
      </c>
      <c r="P23" s="206" t="s">
        <v>11</v>
      </c>
      <c r="Q23" s="210">
        <f>45+7+6*38</f>
        <v>280</v>
      </c>
      <c r="R23" s="161">
        <f>ROUND(O23*Q23/60,1)</f>
        <v>46.7</v>
      </c>
      <c r="S23" s="161"/>
      <c r="T23" s="256">
        <f>R23-L23</f>
        <v>-5.299999999999997</v>
      </c>
      <c r="U23" s="162"/>
      <c r="V23" s="162"/>
    </row>
    <row r="24" spans="3:22" s="6" customFormat="1" ht="125.25" customHeight="1">
      <c r="C24" s="79" t="s">
        <v>197</v>
      </c>
      <c r="D24" s="103"/>
      <c r="E24" s="9" t="s">
        <v>189</v>
      </c>
      <c r="F24" s="37" t="s">
        <v>299</v>
      </c>
      <c r="G24" s="28" t="s">
        <v>233</v>
      </c>
      <c r="H24" s="9" t="s">
        <v>9</v>
      </c>
      <c r="I24" s="9">
        <v>4</v>
      </c>
      <c r="J24" s="9" t="s">
        <v>11</v>
      </c>
      <c r="K24" s="9">
        <v>312</v>
      </c>
      <c r="L24" s="65">
        <v>20.8</v>
      </c>
      <c r="M24" s="65"/>
      <c r="N24" s="9" t="s">
        <v>9</v>
      </c>
      <c r="O24" s="206">
        <v>4</v>
      </c>
      <c r="P24" s="206" t="s">
        <v>11</v>
      </c>
      <c r="Q24" s="210">
        <f>45+7+6*38</f>
        <v>280</v>
      </c>
      <c r="R24" s="161">
        <f>ROUND(O24*Q24/60,1)</f>
        <v>18.7</v>
      </c>
      <c r="S24" s="161"/>
      <c r="T24" s="256">
        <f>R24-L24</f>
        <v>-2.1000000000000014</v>
      </c>
      <c r="U24" s="162"/>
      <c r="V24" s="48"/>
    </row>
    <row r="25" spans="3:22" s="6" customFormat="1" ht="62.25" customHeight="1">
      <c r="C25" s="79" t="s">
        <v>196</v>
      </c>
      <c r="D25" s="103"/>
      <c r="E25" s="9" t="s">
        <v>13</v>
      </c>
      <c r="F25" s="37" t="s">
        <v>157</v>
      </c>
      <c r="G25" s="18" t="s">
        <v>411</v>
      </c>
      <c r="H25" s="9" t="s">
        <v>9</v>
      </c>
      <c r="I25" s="9">
        <v>3</v>
      </c>
      <c r="J25" s="9" t="s">
        <v>274</v>
      </c>
      <c r="K25" s="9">
        <v>730</v>
      </c>
      <c r="L25" s="65">
        <v>36.5</v>
      </c>
      <c r="M25" s="65"/>
      <c r="N25" s="9" t="s">
        <v>9</v>
      </c>
      <c r="O25" s="206">
        <v>3</v>
      </c>
      <c r="P25" s="206" t="s">
        <v>274</v>
      </c>
      <c r="Q25" s="206">
        <v>730</v>
      </c>
      <c r="R25" s="125">
        <v>36.5</v>
      </c>
      <c r="S25" s="125"/>
      <c r="T25" s="48"/>
      <c r="U25" s="48"/>
      <c r="V25" s="48"/>
    </row>
    <row r="26" spans="3:22" s="6" customFormat="1" ht="125.25" customHeight="1">
      <c r="C26" s="79" t="s">
        <v>196</v>
      </c>
      <c r="D26" s="103"/>
      <c r="E26" s="9" t="s">
        <v>14</v>
      </c>
      <c r="F26" s="37" t="s">
        <v>41</v>
      </c>
      <c r="G26" s="18" t="s">
        <v>409</v>
      </c>
      <c r="H26" s="9" t="s">
        <v>9</v>
      </c>
      <c r="I26" s="9">
        <v>8</v>
      </c>
      <c r="J26" s="9" t="s">
        <v>153</v>
      </c>
      <c r="K26" s="9">
        <v>780</v>
      </c>
      <c r="L26" s="65">
        <v>104</v>
      </c>
      <c r="M26" s="65"/>
      <c r="N26" s="9" t="s">
        <v>9</v>
      </c>
      <c r="O26" s="206">
        <v>8</v>
      </c>
      <c r="P26" s="206" t="s">
        <v>153</v>
      </c>
      <c r="Q26" s="210">
        <f>118+3*5*39</f>
        <v>703</v>
      </c>
      <c r="R26" s="161">
        <f>ROUND(O26*Q26/60,1)</f>
        <v>93.7</v>
      </c>
      <c r="S26" s="161"/>
      <c r="T26" s="256">
        <f aca="true" t="shared" si="0" ref="T26:T35">R26-L26</f>
        <v>-10.299999999999997</v>
      </c>
      <c r="U26" s="162"/>
      <c r="V26" s="48"/>
    </row>
    <row r="27" spans="3:22" s="6" customFormat="1" ht="108.75" customHeight="1">
      <c r="C27" s="79" t="s">
        <v>196</v>
      </c>
      <c r="D27" s="103"/>
      <c r="E27" s="9" t="s">
        <v>15</v>
      </c>
      <c r="F27" s="37" t="s">
        <v>158</v>
      </c>
      <c r="G27" s="18" t="s">
        <v>409</v>
      </c>
      <c r="H27" s="9" t="s">
        <v>9</v>
      </c>
      <c r="I27" s="9">
        <v>35</v>
      </c>
      <c r="J27" s="9" t="s">
        <v>16</v>
      </c>
      <c r="K27" s="9">
        <v>52</v>
      </c>
      <c r="L27" s="65">
        <v>30.3</v>
      </c>
      <c r="M27" s="65"/>
      <c r="N27" s="9" t="s">
        <v>9</v>
      </c>
      <c r="O27" s="206">
        <v>35</v>
      </c>
      <c r="P27" s="206" t="s">
        <v>16</v>
      </c>
      <c r="Q27" s="210">
        <f>8+39</f>
        <v>47</v>
      </c>
      <c r="R27" s="161">
        <f>ROUND(O27*Q27/60,1)</f>
        <v>27.4</v>
      </c>
      <c r="S27" s="161"/>
      <c r="T27" s="256">
        <f t="shared" si="0"/>
        <v>-2.900000000000002</v>
      </c>
      <c r="U27" s="162"/>
      <c r="V27" s="48"/>
    </row>
    <row r="28" spans="3:22" s="6" customFormat="1" ht="117.75" customHeight="1">
      <c r="C28" s="79" t="s">
        <v>196</v>
      </c>
      <c r="D28" s="103"/>
      <c r="E28" s="9" t="s">
        <v>17</v>
      </c>
      <c r="F28" s="37" t="s">
        <v>159</v>
      </c>
      <c r="G28" s="26" t="s">
        <v>225</v>
      </c>
      <c r="H28" s="9" t="s">
        <v>9</v>
      </c>
      <c r="I28" s="9">
        <v>15</v>
      </c>
      <c r="J28" s="9" t="s">
        <v>10</v>
      </c>
      <c r="K28" s="9">
        <v>260</v>
      </c>
      <c r="L28" s="65">
        <v>65</v>
      </c>
      <c r="M28" s="65"/>
      <c r="N28" s="9" t="s">
        <v>9</v>
      </c>
      <c r="O28" s="206">
        <v>15</v>
      </c>
      <c r="P28" s="206" t="s">
        <v>10</v>
      </c>
      <c r="Q28" s="210">
        <f>34+10+5*39</f>
        <v>239</v>
      </c>
      <c r="R28" s="161">
        <f>ROUND(O28*Q28/60,1)</f>
        <v>59.8</v>
      </c>
      <c r="S28" s="161"/>
      <c r="T28" s="256">
        <f t="shared" si="0"/>
        <v>-5.200000000000003</v>
      </c>
      <c r="U28" s="162"/>
      <c r="V28" s="48"/>
    </row>
    <row r="29" spans="3:22" s="6" customFormat="1" ht="111.75" customHeight="1">
      <c r="C29" s="79" t="s">
        <v>198</v>
      </c>
      <c r="D29" s="103"/>
      <c r="E29" s="9" t="s">
        <v>238</v>
      </c>
      <c r="F29" s="37" t="s">
        <v>168</v>
      </c>
      <c r="G29" s="40" t="s">
        <v>234</v>
      </c>
      <c r="H29" s="9" t="s">
        <v>9</v>
      </c>
      <c r="I29" s="9">
        <v>60</v>
      </c>
      <c r="J29" s="9"/>
      <c r="K29" s="9">
        <v>42</v>
      </c>
      <c r="L29" s="65">
        <v>42</v>
      </c>
      <c r="M29" s="65"/>
      <c r="N29" s="9" t="s">
        <v>9</v>
      </c>
      <c r="O29" s="206">
        <v>60</v>
      </c>
      <c r="P29" s="206"/>
      <c r="Q29" s="206">
        <v>42</v>
      </c>
      <c r="R29" s="125">
        <v>42</v>
      </c>
      <c r="S29" s="125"/>
      <c r="T29" s="256">
        <f t="shared" si="0"/>
        <v>0</v>
      </c>
      <c r="U29" s="162"/>
      <c r="V29" s="48"/>
    </row>
    <row r="30" spans="3:22" s="6" customFormat="1" ht="213.75" customHeight="1">
      <c r="C30" s="79" t="s">
        <v>198</v>
      </c>
      <c r="D30" s="103"/>
      <c r="E30" s="9" t="s">
        <v>169</v>
      </c>
      <c r="F30" s="37" t="s">
        <v>170</v>
      </c>
      <c r="G30" s="25" t="s">
        <v>206</v>
      </c>
      <c r="H30" s="9" t="s">
        <v>9</v>
      </c>
      <c r="I30" s="9">
        <v>45</v>
      </c>
      <c r="J30" s="9"/>
      <c r="K30" s="9">
        <v>50</v>
      </c>
      <c r="L30" s="65">
        <v>37.5</v>
      </c>
      <c r="M30" s="65"/>
      <c r="N30" s="9" t="s">
        <v>9</v>
      </c>
      <c r="O30" s="206">
        <v>45</v>
      </c>
      <c r="P30" s="206"/>
      <c r="Q30" s="212">
        <f>9+39</f>
        <v>48</v>
      </c>
      <c r="R30" s="161">
        <f>ROUND(O30*Q30/60,1)</f>
        <v>36</v>
      </c>
      <c r="S30" s="161"/>
      <c r="T30" s="256">
        <f t="shared" si="0"/>
        <v>-1.5</v>
      </c>
      <c r="U30" s="162"/>
      <c r="V30" s="48"/>
    </row>
    <row r="31" spans="3:22" s="6" customFormat="1" ht="89.25" customHeight="1">
      <c r="C31" s="79" t="s">
        <v>198</v>
      </c>
      <c r="D31" s="103"/>
      <c r="E31" s="9" t="s">
        <v>171</v>
      </c>
      <c r="F31" s="37" t="s">
        <v>172</v>
      </c>
      <c r="G31" s="40" t="s">
        <v>343</v>
      </c>
      <c r="H31" s="9" t="s">
        <v>9</v>
      </c>
      <c r="I31" s="9">
        <v>30</v>
      </c>
      <c r="J31" s="9"/>
      <c r="K31" s="9">
        <v>42</v>
      </c>
      <c r="L31" s="65">
        <v>21</v>
      </c>
      <c r="M31" s="65"/>
      <c r="N31" s="9" t="s">
        <v>9</v>
      </c>
      <c r="O31" s="206">
        <v>30</v>
      </c>
      <c r="P31" s="206"/>
      <c r="Q31" s="206">
        <v>42</v>
      </c>
      <c r="R31" s="125">
        <v>21</v>
      </c>
      <c r="S31" s="125"/>
      <c r="T31" s="256">
        <f t="shared" si="0"/>
        <v>0</v>
      </c>
      <c r="U31" s="162"/>
      <c r="V31" s="48"/>
    </row>
    <row r="32" spans="3:22" s="6" customFormat="1" ht="192">
      <c r="C32" s="79" t="s">
        <v>198</v>
      </c>
      <c r="D32" s="103"/>
      <c r="E32" s="9" t="s">
        <v>173</v>
      </c>
      <c r="F32" s="37" t="s">
        <v>174</v>
      </c>
      <c r="G32" s="18" t="s">
        <v>261</v>
      </c>
      <c r="H32" s="9" t="s">
        <v>9</v>
      </c>
      <c r="I32" s="9">
        <v>30</v>
      </c>
      <c r="J32" s="9" t="s">
        <v>23</v>
      </c>
      <c r="K32" s="9">
        <v>52</v>
      </c>
      <c r="L32" s="65">
        <v>26</v>
      </c>
      <c r="M32" s="65"/>
      <c r="N32" s="9" t="s">
        <v>9</v>
      </c>
      <c r="O32" s="206">
        <v>30</v>
      </c>
      <c r="P32" s="206" t="s">
        <v>23</v>
      </c>
      <c r="Q32" s="210">
        <f>10+4*9</f>
        <v>46</v>
      </c>
      <c r="R32" s="161">
        <f>ROUND(O32*Q32/60,1)</f>
        <v>23</v>
      </c>
      <c r="S32" s="161"/>
      <c r="T32" s="256">
        <f t="shared" si="0"/>
        <v>-3</v>
      </c>
      <c r="U32" s="162"/>
      <c r="V32" s="48"/>
    </row>
    <row r="33" spans="3:22" s="6" customFormat="1" ht="148.5" customHeight="1">
      <c r="C33" s="79" t="s">
        <v>198</v>
      </c>
      <c r="D33" s="103"/>
      <c r="E33" s="9" t="s">
        <v>175</v>
      </c>
      <c r="F33" s="37" t="s">
        <v>176</v>
      </c>
      <c r="G33" s="26" t="s">
        <v>329</v>
      </c>
      <c r="H33" s="9" t="s">
        <v>9</v>
      </c>
      <c r="I33" s="9">
        <v>30</v>
      </c>
      <c r="J33" s="9" t="s">
        <v>23</v>
      </c>
      <c r="K33" s="9">
        <v>52</v>
      </c>
      <c r="L33" s="65">
        <v>26</v>
      </c>
      <c r="M33" s="65"/>
      <c r="N33" s="9" t="s">
        <v>9</v>
      </c>
      <c r="O33" s="206">
        <v>30</v>
      </c>
      <c r="P33" s="206" t="s">
        <v>23</v>
      </c>
      <c r="Q33" s="210">
        <v>50</v>
      </c>
      <c r="R33" s="161">
        <f>ROUND(O33*Q33/60,1)</f>
        <v>25</v>
      </c>
      <c r="S33" s="161"/>
      <c r="T33" s="256">
        <f t="shared" si="0"/>
        <v>-1</v>
      </c>
      <c r="U33" s="162"/>
      <c r="V33" s="48"/>
    </row>
    <row r="34" spans="3:22" s="6" customFormat="1" ht="140.25" customHeight="1">
      <c r="C34" s="79" t="s">
        <v>198</v>
      </c>
      <c r="D34" s="103"/>
      <c r="E34" s="9" t="s">
        <v>177</v>
      </c>
      <c r="F34" s="37" t="s">
        <v>330</v>
      </c>
      <c r="G34" s="26" t="s">
        <v>265</v>
      </c>
      <c r="H34" s="9" t="s">
        <v>9</v>
      </c>
      <c r="I34" s="9">
        <v>40</v>
      </c>
      <c r="J34" s="9" t="s">
        <v>10</v>
      </c>
      <c r="K34" s="9">
        <v>260</v>
      </c>
      <c r="L34" s="65">
        <v>173.3</v>
      </c>
      <c r="M34" s="65"/>
      <c r="N34" s="9" t="s">
        <v>9</v>
      </c>
      <c r="O34" s="206">
        <v>40</v>
      </c>
      <c r="P34" s="206" t="s">
        <v>10</v>
      </c>
      <c r="Q34" s="210">
        <f>40+10+5*39</f>
        <v>245</v>
      </c>
      <c r="R34" s="161">
        <f>ROUND(O34*Q34/60,1)</f>
        <v>163.3</v>
      </c>
      <c r="S34" s="161"/>
      <c r="T34" s="256">
        <f t="shared" si="0"/>
        <v>-10</v>
      </c>
      <c r="U34" s="162"/>
      <c r="V34" s="48"/>
    </row>
    <row r="35" spans="3:22" s="6" customFormat="1" ht="168.75" customHeight="1">
      <c r="C35" s="79" t="s">
        <v>199</v>
      </c>
      <c r="D35" s="103"/>
      <c r="E35" s="9" t="s">
        <v>260</v>
      </c>
      <c r="F35" s="37" t="s">
        <v>150</v>
      </c>
      <c r="G35" s="24" t="s">
        <v>128</v>
      </c>
      <c r="H35" s="9" t="s">
        <v>9</v>
      </c>
      <c r="I35" s="9">
        <v>31</v>
      </c>
      <c r="J35" s="9"/>
      <c r="K35" s="9">
        <v>52</v>
      </c>
      <c r="L35" s="65">
        <v>26.9</v>
      </c>
      <c r="M35" s="65"/>
      <c r="N35" s="9" t="s">
        <v>9</v>
      </c>
      <c r="O35" s="206"/>
      <c r="P35" s="206"/>
      <c r="Q35" s="206"/>
      <c r="R35" s="125">
        <f>26.9+26.6</f>
        <v>53.5</v>
      </c>
      <c r="S35" s="125"/>
      <c r="T35" s="256">
        <f t="shared" si="0"/>
        <v>26.6</v>
      </c>
      <c r="U35" s="162"/>
      <c r="V35" s="48"/>
    </row>
    <row r="36" spans="1:30" s="172" customFormat="1" ht="32.25" customHeight="1" hidden="1">
      <c r="A36" s="163">
        <v>1</v>
      </c>
      <c r="B36" s="163">
        <v>3</v>
      </c>
      <c r="C36" s="164">
        <v>14</v>
      </c>
      <c r="D36" s="297"/>
      <c r="E36" s="165" t="s">
        <v>231</v>
      </c>
      <c r="F36" s="165"/>
      <c r="G36" s="165"/>
      <c r="H36" s="165"/>
      <c r="I36" s="166"/>
      <c r="J36" s="167"/>
      <c r="K36" s="166"/>
      <c r="L36" s="168"/>
      <c r="M36" s="168"/>
      <c r="N36" s="168"/>
      <c r="O36" s="169"/>
      <c r="P36" s="169"/>
      <c r="Q36" s="169"/>
      <c r="R36" s="169"/>
      <c r="S36" s="169"/>
      <c r="T36" s="257"/>
      <c r="U36" s="204"/>
      <c r="V36" s="170"/>
      <c r="W36" s="170"/>
      <c r="X36" s="170"/>
      <c r="Y36" s="170"/>
      <c r="Z36" s="170"/>
      <c r="AA36" s="170"/>
      <c r="AB36" s="170"/>
      <c r="AC36" s="170"/>
      <c r="AD36" s="171"/>
    </row>
    <row r="37" spans="1:30" s="172" customFormat="1" ht="32.25" customHeight="1" hidden="1">
      <c r="A37" s="163">
        <v>1</v>
      </c>
      <c r="B37" s="163">
        <v>3</v>
      </c>
      <c r="C37" s="164"/>
      <c r="D37" s="297"/>
      <c r="E37" s="165" t="s">
        <v>232</v>
      </c>
      <c r="F37" s="165"/>
      <c r="G37" s="165"/>
      <c r="H37" s="165"/>
      <c r="I37" s="166"/>
      <c r="J37" s="167"/>
      <c r="K37" s="166"/>
      <c r="L37" s="168"/>
      <c r="M37" s="168"/>
      <c r="N37" s="168"/>
      <c r="O37" s="169"/>
      <c r="P37" s="169"/>
      <c r="Q37" s="169"/>
      <c r="R37" s="169"/>
      <c r="S37" s="169"/>
      <c r="T37" s="257"/>
      <c r="U37" s="204"/>
      <c r="V37" s="170"/>
      <c r="W37" s="170"/>
      <c r="X37" s="170"/>
      <c r="Y37" s="170"/>
      <c r="Z37" s="170"/>
      <c r="AA37" s="170"/>
      <c r="AB37" s="170"/>
      <c r="AC37" s="170"/>
      <c r="AD37" s="171"/>
    </row>
    <row r="38" spans="1:30" s="172" customFormat="1" ht="32.25" customHeight="1" hidden="1">
      <c r="A38" s="163">
        <v>1</v>
      </c>
      <c r="B38" s="163">
        <v>3</v>
      </c>
      <c r="C38" s="164"/>
      <c r="D38" s="297"/>
      <c r="E38" s="127" t="s">
        <v>388</v>
      </c>
      <c r="F38" s="127"/>
      <c r="G38" s="127"/>
      <c r="H38" s="127"/>
      <c r="I38" s="166"/>
      <c r="J38" s="167"/>
      <c r="K38" s="166"/>
      <c r="L38" s="168"/>
      <c r="M38" s="168"/>
      <c r="N38" s="168"/>
      <c r="O38" s="169"/>
      <c r="P38" s="169"/>
      <c r="Q38" s="169"/>
      <c r="R38" s="169"/>
      <c r="S38" s="169"/>
      <c r="T38" s="257"/>
      <c r="U38" s="204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1:30" s="172" customFormat="1" ht="32.25" customHeight="1" hidden="1">
      <c r="A39" s="163">
        <v>1</v>
      </c>
      <c r="B39" s="163">
        <v>3</v>
      </c>
      <c r="C39" s="164">
        <v>9</v>
      </c>
      <c r="D39" s="297"/>
      <c r="E39" s="127" t="s">
        <v>389</v>
      </c>
      <c r="F39" s="127"/>
      <c r="G39" s="127"/>
      <c r="H39" s="127"/>
      <c r="I39" s="166"/>
      <c r="J39" s="167"/>
      <c r="K39" s="166"/>
      <c r="L39" s="168"/>
      <c r="M39" s="168"/>
      <c r="N39" s="168"/>
      <c r="O39" s="169"/>
      <c r="P39" s="169"/>
      <c r="Q39" s="169"/>
      <c r="R39" s="169"/>
      <c r="S39" s="169"/>
      <c r="T39" s="257"/>
      <c r="U39" s="204"/>
      <c r="V39" s="170"/>
      <c r="W39" s="170"/>
      <c r="X39" s="170"/>
      <c r="Y39" s="170"/>
      <c r="Z39" s="170"/>
      <c r="AA39" s="170"/>
      <c r="AB39" s="170"/>
      <c r="AC39" s="170"/>
      <c r="AD39" s="171"/>
    </row>
    <row r="40" spans="1:29" s="171" customFormat="1" ht="32.25" customHeight="1" hidden="1">
      <c r="A40" s="173">
        <v>1</v>
      </c>
      <c r="B40" s="173">
        <v>3</v>
      </c>
      <c r="C40" s="174"/>
      <c r="D40" s="298"/>
      <c r="E40" s="175" t="s">
        <v>390</v>
      </c>
      <c r="F40" s="175"/>
      <c r="G40" s="175"/>
      <c r="H40" s="175"/>
      <c r="I40" s="176"/>
      <c r="J40" s="177"/>
      <c r="K40" s="176"/>
      <c r="L40" s="169"/>
      <c r="M40" s="169"/>
      <c r="N40" s="169"/>
      <c r="O40" s="169"/>
      <c r="P40" s="169"/>
      <c r="Q40" s="169"/>
      <c r="R40" s="169"/>
      <c r="S40" s="169"/>
      <c r="T40" s="258"/>
      <c r="U40" s="205"/>
      <c r="V40" s="170"/>
      <c r="W40" s="170"/>
      <c r="X40" s="170"/>
      <c r="Y40" s="170"/>
      <c r="Z40" s="170"/>
      <c r="AA40" s="170"/>
      <c r="AB40" s="170"/>
      <c r="AC40" s="170"/>
    </row>
    <row r="41" spans="1:29" s="171" customFormat="1" ht="32.25" customHeight="1" hidden="1">
      <c r="A41" s="173">
        <v>1</v>
      </c>
      <c r="B41" s="173">
        <v>3</v>
      </c>
      <c r="C41" s="174"/>
      <c r="D41" s="298"/>
      <c r="E41" s="175" t="s">
        <v>391</v>
      </c>
      <c r="F41" s="175"/>
      <c r="G41" s="175"/>
      <c r="H41" s="175"/>
      <c r="I41" s="176"/>
      <c r="J41" s="177"/>
      <c r="K41" s="176"/>
      <c r="L41" s="169"/>
      <c r="M41" s="169"/>
      <c r="N41" s="169"/>
      <c r="O41" s="169"/>
      <c r="P41" s="169"/>
      <c r="Q41" s="169"/>
      <c r="R41" s="169"/>
      <c r="S41" s="169"/>
      <c r="T41" s="258"/>
      <c r="U41" s="205"/>
      <c r="V41" s="170"/>
      <c r="W41" s="170"/>
      <c r="X41" s="170"/>
      <c r="Y41" s="170"/>
      <c r="Z41" s="170"/>
      <c r="AA41" s="170"/>
      <c r="AB41" s="170"/>
      <c r="AC41" s="170"/>
    </row>
    <row r="42" spans="1:29" s="171" customFormat="1" ht="32.25" customHeight="1" hidden="1">
      <c r="A42" s="173">
        <v>1</v>
      </c>
      <c r="B42" s="173">
        <v>3</v>
      </c>
      <c r="C42" s="178"/>
      <c r="D42" s="299"/>
      <c r="E42" s="179" t="s">
        <v>390</v>
      </c>
      <c r="F42" s="179"/>
      <c r="G42" s="179"/>
      <c r="H42" s="179"/>
      <c r="I42" s="176"/>
      <c r="J42" s="177"/>
      <c r="K42" s="176"/>
      <c r="L42" s="169"/>
      <c r="M42" s="169"/>
      <c r="N42" s="169"/>
      <c r="O42" s="169"/>
      <c r="P42" s="169"/>
      <c r="Q42" s="169"/>
      <c r="R42" s="169"/>
      <c r="S42" s="169"/>
      <c r="T42" s="258"/>
      <c r="U42" s="205"/>
      <c r="V42" s="170"/>
      <c r="W42" s="170"/>
      <c r="X42" s="170"/>
      <c r="Y42" s="170"/>
      <c r="Z42" s="170"/>
      <c r="AA42" s="170"/>
      <c r="AB42" s="170"/>
      <c r="AC42" s="170"/>
    </row>
    <row r="43" spans="1:29" s="171" customFormat="1" ht="32.25" customHeight="1" hidden="1">
      <c r="A43" s="173">
        <v>1</v>
      </c>
      <c r="B43" s="173">
        <v>3</v>
      </c>
      <c r="C43" s="178"/>
      <c r="D43" s="299"/>
      <c r="E43" s="179" t="s">
        <v>392</v>
      </c>
      <c r="F43" s="179"/>
      <c r="G43" s="179"/>
      <c r="H43" s="179"/>
      <c r="I43" s="176"/>
      <c r="J43" s="177"/>
      <c r="K43" s="176"/>
      <c r="L43" s="169"/>
      <c r="M43" s="169"/>
      <c r="N43" s="169"/>
      <c r="O43" s="169"/>
      <c r="P43" s="169"/>
      <c r="Q43" s="169"/>
      <c r="R43" s="169"/>
      <c r="S43" s="169"/>
      <c r="T43" s="258"/>
      <c r="U43" s="205"/>
      <c r="V43" s="170"/>
      <c r="W43" s="170"/>
      <c r="X43" s="170"/>
      <c r="Y43" s="170"/>
      <c r="Z43" s="170"/>
      <c r="AA43" s="170"/>
      <c r="AB43" s="170"/>
      <c r="AC43" s="170"/>
    </row>
    <row r="44" spans="1:29" s="171" customFormat="1" ht="32.25" customHeight="1" hidden="1">
      <c r="A44" s="173">
        <v>1</v>
      </c>
      <c r="B44" s="173">
        <v>3</v>
      </c>
      <c r="C44" s="178"/>
      <c r="D44" s="299"/>
      <c r="E44" s="179" t="s">
        <v>393</v>
      </c>
      <c r="F44" s="179"/>
      <c r="G44" s="179"/>
      <c r="H44" s="179"/>
      <c r="I44" s="176"/>
      <c r="J44" s="177"/>
      <c r="K44" s="176"/>
      <c r="L44" s="169"/>
      <c r="M44" s="169"/>
      <c r="N44" s="169"/>
      <c r="O44" s="169"/>
      <c r="P44" s="169"/>
      <c r="Q44" s="169"/>
      <c r="R44" s="169"/>
      <c r="S44" s="169"/>
      <c r="T44" s="258"/>
      <c r="U44" s="205"/>
      <c r="V44" s="170"/>
      <c r="W44" s="170"/>
      <c r="X44" s="170"/>
      <c r="Y44" s="170"/>
      <c r="Z44" s="170"/>
      <c r="AA44" s="170"/>
      <c r="AB44" s="170"/>
      <c r="AC44" s="170"/>
    </row>
    <row r="45" spans="1:29" s="171" customFormat="1" ht="32.25" customHeight="1" hidden="1">
      <c r="A45" s="173">
        <v>1</v>
      </c>
      <c r="B45" s="173">
        <v>3</v>
      </c>
      <c r="C45" s="178"/>
      <c r="D45" s="299"/>
      <c r="E45" s="179" t="s">
        <v>394</v>
      </c>
      <c r="F45" s="179"/>
      <c r="G45" s="179"/>
      <c r="H45" s="179"/>
      <c r="I45" s="176"/>
      <c r="J45" s="177"/>
      <c r="K45" s="176"/>
      <c r="L45" s="169"/>
      <c r="M45" s="169"/>
      <c r="N45" s="169"/>
      <c r="O45" s="169"/>
      <c r="P45" s="169"/>
      <c r="Q45" s="169"/>
      <c r="R45" s="169"/>
      <c r="S45" s="169"/>
      <c r="T45" s="258"/>
      <c r="U45" s="205"/>
      <c r="V45" s="170"/>
      <c r="W45" s="170"/>
      <c r="X45" s="170"/>
      <c r="Y45" s="170"/>
      <c r="Z45" s="170"/>
      <c r="AA45" s="170"/>
      <c r="AB45" s="170"/>
      <c r="AC45" s="170"/>
    </row>
    <row r="46" spans="1:29" s="171" customFormat="1" ht="32.25" customHeight="1" hidden="1">
      <c r="A46" s="195">
        <v>1</v>
      </c>
      <c r="B46" s="195">
        <v>3</v>
      </c>
      <c r="C46" s="178"/>
      <c r="D46" s="299"/>
      <c r="E46" s="261" t="s">
        <v>53</v>
      </c>
      <c r="F46" s="179"/>
      <c r="G46" s="179"/>
      <c r="H46" s="179"/>
      <c r="I46" s="176"/>
      <c r="J46" s="177"/>
      <c r="K46" s="176"/>
      <c r="L46" s="169"/>
      <c r="M46" s="169"/>
      <c r="N46" s="169"/>
      <c r="O46" s="161"/>
      <c r="P46" s="161"/>
      <c r="Q46" s="161">
        <v>6</v>
      </c>
      <c r="R46" s="161"/>
      <c r="S46" s="169"/>
      <c r="T46" s="256"/>
      <c r="U46" s="162"/>
      <c r="V46" s="170"/>
      <c r="W46" s="170"/>
      <c r="X46" s="170"/>
      <c r="Y46" s="170"/>
      <c r="Z46" s="170"/>
      <c r="AA46" s="170"/>
      <c r="AB46" s="170"/>
      <c r="AC46" s="170"/>
    </row>
    <row r="47" spans="3:22" s="6" customFormat="1" ht="186" customHeight="1">
      <c r="C47" s="79" t="s">
        <v>196</v>
      </c>
      <c r="D47" s="103"/>
      <c r="E47" s="9" t="s">
        <v>151</v>
      </c>
      <c r="F47" s="37" t="s">
        <v>152</v>
      </c>
      <c r="G47" s="40" t="s">
        <v>47</v>
      </c>
      <c r="H47" s="9" t="s">
        <v>9</v>
      </c>
      <c r="I47" s="9"/>
      <c r="J47" s="9"/>
      <c r="K47" s="9"/>
      <c r="L47" s="65">
        <v>10.3</v>
      </c>
      <c r="M47" s="65"/>
      <c r="N47" s="9" t="s">
        <v>9</v>
      </c>
      <c r="O47" s="206"/>
      <c r="P47" s="206"/>
      <c r="Q47" s="206"/>
      <c r="R47" s="125">
        <v>10.3</v>
      </c>
      <c r="S47" s="125"/>
      <c r="T47" s="256">
        <f aca="true" t="shared" si="1" ref="T47:T61">R47-L47</f>
        <v>0</v>
      </c>
      <c r="U47" s="162"/>
      <c r="V47" s="48"/>
    </row>
    <row r="48" spans="1:30" s="186" customFormat="1" ht="32.25" customHeight="1" hidden="1">
      <c r="A48" s="163">
        <v>1</v>
      </c>
      <c r="B48" s="163">
        <v>1</v>
      </c>
      <c r="C48" s="164">
        <v>7</v>
      </c>
      <c r="D48" s="297"/>
      <c r="E48" s="127" t="s">
        <v>361</v>
      </c>
      <c r="F48" s="127"/>
      <c r="G48" s="127"/>
      <c r="H48" s="127"/>
      <c r="I48" s="181"/>
      <c r="J48" s="182"/>
      <c r="K48" s="181"/>
      <c r="L48" s="183"/>
      <c r="M48" s="183"/>
      <c r="N48" s="183"/>
      <c r="O48" s="184"/>
      <c r="P48" s="184"/>
      <c r="Q48" s="184"/>
      <c r="R48" s="184"/>
      <c r="S48" s="184"/>
      <c r="T48" s="256">
        <f t="shared" si="1"/>
        <v>0</v>
      </c>
      <c r="U48" s="162"/>
      <c r="V48" s="185"/>
      <c r="W48" s="185"/>
      <c r="X48" s="185"/>
      <c r="Y48" s="185"/>
      <c r="Z48" s="185"/>
      <c r="AA48" s="185"/>
      <c r="AB48" s="185"/>
      <c r="AC48" s="185"/>
      <c r="AD48" s="185"/>
    </row>
    <row r="49" spans="1:30" s="188" customFormat="1" ht="32.25" customHeight="1" hidden="1">
      <c r="A49" s="163">
        <v>1</v>
      </c>
      <c r="B49" s="163">
        <v>1</v>
      </c>
      <c r="C49" s="164"/>
      <c r="D49" s="297"/>
      <c r="E49" s="127" t="s">
        <v>362</v>
      </c>
      <c r="F49" s="127"/>
      <c r="G49" s="127"/>
      <c r="H49" s="127"/>
      <c r="I49" s="181"/>
      <c r="J49" s="182"/>
      <c r="K49" s="181"/>
      <c r="L49" s="183"/>
      <c r="M49" s="183"/>
      <c r="N49" s="183"/>
      <c r="O49" s="184"/>
      <c r="P49" s="184"/>
      <c r="Q49" s="184"/>
      <c r="R49" s="184"/>
      <c r="S49" s="184"/>
      <c r="T49" s="256">
        <f t="shared" si="1"/>
        <v>0</v>
      </c>
      <c r="U49" s="162"/>
      <c r="V49" s="187"/>
      <c r="W49" s="187"/>
      <c r="X49" s="187"/>
      <c r="Y49" s="187"/>
      <c r="Z49" s="187"/>
      <c r="AA49" s="187"/>
      <c r="AB49" s="187"/>
      <c r="AC49" s="187"/>
      <c r="AD49" s="185"/>
    </row>
    <row r="50" spans="1:30" s="188" customFormat="1" ht="32.25" customHeight="1" hidden="1">
      <c r="A50" s="163">
        <v>1</v>
      </c>
      <c r="B50" s="163">
        <v>1</v>
      </c>
      <c r="C50" s="164">
        <v>7</v>
      </c>
      <c r="D50" s="297"/>
      <c r="E50" s="127" t="s">
        <v>363</v>
      </c>
      <c r="F50" s="127"/>
      <c r="G50" s="127"/>
      <c r="H50" s="127"/>
      <c r="I50" s="181"/>
      <c r="J50" s="182"/>
      <c r="K50" s="181"/>
      <c r="L50" s="183"/>
      <c r="M50" s="183"/>
      <c r="N50" s="183"/>
      <c r="O50" s="184"/>
      <c r="P50" s="184"/>
      <c r="Q50" s="184"/>
      <c r="R50" s="184"/>
      <c r="S50" s="184"/>
      <c r="T50" s="256">
        <f t="shared" si="1"/>
        <v>0</v>
      </c>
      <c r="U50" s="162"/>
      <c r="V50" s="187"/>
      <c r="W50" s="187"/>
      <c r="X50" s="187"/>
      <c r="Y50" s="187"/>
      <c r="Z50" s="187"/>
      <c r="AA50" s="187"/>
      <c r="AB50" s="187"/>
      <c r="AC50" s="187"/>
      <c r="AD50" s="185"/>
    </row>
    <row r="51" spans="1:30" s="188" customFormat="1" ht="32.25" customHeight="1" hidden="1">
      <c r="A51" s="163">
        <v>1</v>
      </c>
      <c r="B51" s="163">
        <v>1</v>
      </c>
      <c r="C51" s="164">
        <v>7</v>
      </c>
      <c r="D51" s="297"/>
      <c r="E51" s="127" t="s">
        <v>364</v>
      </c>
      <c r="F51" s="127"/>
      <c r="G51" s="127"/>
      <c r="H51" s="127"/>
      <c r="I51" s="189"/>
      <c r="J51" s="190"/>
      <c r="K51" s="189"/>
      <c r="L51" s="167"/>
      <c r="M51" s="167"/>
      <c r="N51" s="167"/>
      <c r="O51" s="177"/>
      <c r="P51" s="177"/>
      <c r="Q51" s="177"/>
      <c r="R51" s="177"/>
      <c r="S51" s="177"/>
      <c r="T51" s="256">
        <f t="shared" si="1"/>
        <v>0</v>
      </c>
      <c r="U51" s="162"/>
      <c r="V51" s="187"/>
      <c r="W51" s="187"/>
      <c r="X51" s="187"/>
      <c r="Y51" s="187"/>
      <c r="Z51" s="187"/>
      <c r="AA51" s="187"/>
      <c r="AB51" s="187"/>
      <c r="AC51" s="187"/>
      <c r="AD51" s="185"/>
    </row>
    <row r="52" spans="1:30" s="188" customFormat="1" ht="32.25" customHeight="1" hidden="1">
      <c r="A52" s="163">
        <v>1</v>
      </c>
      <c r="B52" s="163">
        <v>1</v>
      </c>
      <c r="C52" s="164">
        <v>7</v>
      </c>
      <c r="D52" s="297"/>
      <c r="E52" s="127" t="s">
        <v>365</v>
      </c>
      <c r="F52" s="127"/>
      <c r="G52" s="127"/>
      <c r="H52" s="127"/>
      <c r="I52" s="189"/>
      <c r="J52" s="190"/>
      <c r="K52" s="189"/>
      <c r="L52" s="167"/>
      <c r="M52" s="167"/>
      <c r="N52" s="167"/>
      <c r="O52" s="177"/>
      <c r="P52" s="177"/>
      <c r="Q52" s="177"/>
      <c r="R52" s="177"/>
      <c r="S52" s="177"/>
      <c r="T52" s="256">
        <f t="shared" si="1"/>
        <v>0</v>
      </c>
      <c r="U52" s="162"/>
      <c r="V52" s="187"/>
      <c r="W52" s="187"/>
      <c r="X52" s="187"/>
      <c r="Y52" s="187"/>
      <c r="Z52" s="187"/>
      <c r="AA52" s="187"/>
      <c r="AB52" s="187"/>
      <c r="AC52" s="187"/>
      <c r="AD52" s="185"/>
    </row>
    <row r="53" spans="1:30" s="172" customFormat="1" ht="32.25" customHeight="1" hidden="1">
      <c r="A53" s="163">
        <v>1</v>
      </c>
      <c r="B53" s="163">
        <v>1</v>
      </c>
      <c r="C53" s="164">
        <v>7</v>
      </c>
      <c r="D53" s="297"/>
      <c r="E53" s="127" t="s">
        <v>366</v>
      </c>
      <c r="F53" s="127"/>
      <c r="G53" s="127"/>
      <c r="H53" s="127"/>
      <c r="I53" s="189"/>
      <c r="J53" s="190"/>
      <c r="K53" s="189"/>
      <c r="L53" s="167"/>
      <c r="M53" s="167"/>
      <c r="N53" s="167"/>
      <c r="O53" s="177"/>
      <c r="P53" s="177"/>
      <c r="Q53" s="177"/>
      <c r="R53" s="177"/>
      <c r="S53" s="177"/>
      <c r="T53" s="256">
        <f t="shared" si="1"/>
        <v>0</v>
      </c>
      <c r="U53" s="162"/>
      <c r="V53" s="170"/>
      <c r="W53" s="170"/>
      <c r="X53" s="170"/>
      <c r="Y53" s="170"/>
      <c r="Z53" s="170"/>
      <c r="AA53" s="170"/>
      <c r="AB53" s="170"/>
      <c r="AC53" s="170"/>
      <c r="AD53" s="171"/>
    </row>
    <row r="54" spans="1:30" s="172" customFormat="1" ht="32.25" customHeight="1" hidden="1">
      <c r="A54" s="163">
        <v>1</v>
      </c>
      <c r="B54" s="163">
        <v>1</v>
      </c>
      <c r="C54" s="164"/>
      <c r="D54" s="297"/>
      <c r="E54" s="127" t="s">
        <v>239</v>
      </c>
      <c r="F54" s="127"/>
      <c r="G54" s="127"/>
      <c r="H54" s="127"/>
      <c r="I54" s="189"/>
      <c r="J54" s="190"/>
      <c r="K54" s="189"/>
      <c r="L54" s="167"/>
      <c r="M54" s="167"/>
      <c r="N54" s="167"/>
      <c r="O54" s="177"/>
      <c r="P54" s="177"/>
      <c r="Q54" s="177"/>
      <c r="R54" s="177"/>
      <c r="S54" s="177"/>
      <c r="T54" s="256">
        <f t="shared" si="1"/>
        <v>0</v>
      </c>
      <c r="U54" s="162"/>
      <c r="V54" s="170"/>
      <c r="W54" s="170"/>
      <c r="X54" s="170"/>
      <c r="Y54" s="170"/>
      <c r="Z54" s="170"/>
      <c r="AA54" s="170"/>
      <c r="AB54" s="170"/>
      <c r="AC54" s="170"/>
      <c r="AD54" s="171"/>
    </row>
    <row r="55" spans="1:30" s="172" customFormat="1" ht="32.25" customHeight="1" hidden="1">
      <c r="A55" s="163">
        <v>1</v>
      </c>
      <c r="B55" s="163">
        <v>1</v>
      </c>
      <c r="C55" s="164"/>
      <c r="D55" s="297"/>
      <c r="E55" s="127" t="s">
        <v>240</v>
      </c>
      <c r="F55" s="127"/>
      <c r="G55" s="127"/>
      <c r="H55" s="127"/>
      <c r="I55" s="189"/>
      <c r="J55" s="190"/>
      <c r="K55" s="189"/>
      <c r="L55" s="167"/>
      <c r="M55" s="167"/>
      <c r="N55" s="167"/>
      <c r="O55" s="177"/>
      <c r="P55" s="177"/>
      <c r="Q55" s="177"/>
      <c r="R55" s="177"/>
      <c r="S55" s="177"/>
      <c r="T55" s="256">
        <f t="shared" si="1"/>
        <v>0</v>
      </c>
      <c r="U55" s="162"/>
      <c r="V55" s="170"/>
      <c r="W55" s="170"/>
      <c r="X55" s="170"/>
      <c r="Y55" s="170"/>
      <c r="Z55" s="170"/>
      <c r="AA55" s="170"/>
      <c r="AB55" s="170"/>
      <c r="AC55" s="170"/>
      <c r="AD55" s="171"/>
    </row>
    <row r="56" spans="1:30" s="172" customFormat="1" ht="32.25" customHeight="1" hidden="1">
      <c r="A56" s="163">
        <v>1</v>
      </c>
      <c r="B56" s="163">
        <v>1</v>
      </c>
      <c r="C56" s="164">
        <v>7</v>
      </c>
      <c r="D56" s="297"/>
      <c r="E56" s="127" t="s">
        <v>241</v>
      </c>
      <c r="F56" s="127"/>
      <c r="G56" s="127"/>
      <c r="H56" s="127"/>
      <c r="I56" s="189"/>
      <c r="J56" s="190"/>
      <c r="K56" s="189"/>
      <c r="L56" s="167"/>
      <c r="M56" s="167"/>
      <c r="N56" s="167"/>
      <c r="O56" s="177"/>
      <c r="P56" s="177"/>
      <c r="Q56" s="177"/>
      <c r="R56" s="177"/>
      <c r="S56" s="177"/>
      <c r="T56" s="256">
        <f t="shared" si="1"/>
        <v>0</v>
      </c>
      <c r="U56" s="162"/>
      <c r="V56" s="170"/>
      <c r="W56" s="170"/>
      <c r="X56" s="170"/>
      <c r="Y56" s="170"/>
      <c r="Z56" s="170"/>
      <c r="AA56" s="170"/>
      <c r="AB56" s="170"/>
      <c r="AC56" s="170"/>
      <c r="AD56" s="171"/>
    </row>
    <row r="57" spans="3:22" s="6" customFormat="1" ht="130.5" customHeight="1">
      <c r="C57" s="79" t="s">
        <v>199</v>
      </c>
      <c r="D57" s="103"/>
      <c r="E57" s="9" t="s">
        <v>325</v>
      </c>
      <c r="F57" s="37" t="s">
        <v>294</v>
      </c>
      <c r="G57" s="18" t="s">
        <v>326</v>
      </c>
      <c r="H57" s="9" t="s">
        <v>9</v>
      </c>
      <c r="I57" s="9">
        <v>20</v>
      </c>
      <c r="J57" s="9" t="s">
        <v>122</v>
      </c>
      <c r="K57" s="9">
        <v>4</v>
      </c>
      <c r="L57" s="65">
        <v>1.3</v>
      </c>
      <c r="M57" s="65"/>
      <c r="N57" s="9" t="s">
        <v>9</v>
      </c>
      <c r="O57" s="206">
        <v>20</v>
      </c>
      <c r="P57" s="206" t="s">
        <v>122</v>
      </c>
      <c r="Q57" s="206">
        <v>4</v>
      </c>
      <c r="R57" s="125">
        <v>1.3</v>
      </c>
      <c r="S57" s="125"/>
      <c r="T57" s="256">
        <f t="shared" si="1"/>
        <v>0</v>
      </c>
      <c r="U57" s="162"/>
      <c r="V57" s="48"/>
    </row>
    <row r="58" spans="3:22" s="6" customFormat="1" ht="111.75" customHeight="1">
      <c r="C58" s="79" t="s">
        <v>199</v>
      </c>
      <c r="D58" s="103"/>
      <c r="E58" s="9" t="s">
        <v>260</v>
      </c>
      <c r="F58" s="37" t="s">
        <v>327</v>
      </c>
      <c r="G58" s="24" t="s">
        <v>92</v>
      </c>
      <c r="H58" s="9" t="s">
        <v>9</v>
      </c>
      <c r="I58" s="9">
        <v>20</v>
      </c>
      <c r="J58" s="9" t="s">
        <v>328</v>
      </c>
      <c r="K58" s="9">
        <v>12</v>
      </c>
      <c r="L58" s="65">
        <v>4</v>
      </c>
      <c r="M58" s="65"/>
      <c r="N58" s="9" t="s">
        <v>9</v>
      </c>
      <c r="O58" s="206">
        <v>20</v>
      </c>
      <c r="P58" s="206" t="s">
        <v>328</v>
      </c>
      <c r="Q58" s="206">
        <v>12</v>
      </c>
      <c r="R58" s="125">
        <v>4</v>
      </c>
      <c r="S58" s="125"/>
      <c r="T58" s="256">
        <f t="shared" si="1"/>
        <v>0</v>
      </c>
      <c r="U58" s="162"/>
      <c r="V58" s="48"/>
    </row>
    <row r="59" spans="3:22" s="6" customFormat="1" ht="128.25" customHeight="1">
      <c r="C59" s="79" t="s">
        <v>197</v>
      </c>
      <c r="D59" s="103"/>
      <c r="E59" s="9" t="s">
        <v>255</v>
      </c>
      <c r="F59" s="37" t="s">
        <v>190</v>
      </c>
      <c r="G59" s="28" t="s">
        <v>233</v>
      </c>
      <c r="H59" s="9" t="s">
        <v>9</v>
      </c>
      <c r="I59" s="9">
        <v>30</v>
      </c>
      <c r="J59" s="9" t="s">
        <v>187</v>
      </c>
      <c r="K59" s="9">
        <v>52</v>
      </c>
      <c r="L59" s="65">
        <v>26</v>
      </c>
      <c r="M59" s="65"/>
      <c r="N59" s="9" t="s">
        <v>9</v>
      </c>
      <c r="O59" s="206">
        <v>30</v>
      </c>
      <c r="P59" s="206" t="s">
        <v>187</v>
      </c>
      <c r="Q59" s="210">
        <v>20</v>
      </c>
      <c r="R59" s="161">
        <f>ROUND(O59*Q59/60,1)</f>
        <v>10</v>
      </c>
      <c r="S59" s="161"/>
      <c r="T59" s="256">
        <f t="shared" si="1"/>
        <v>-16</v>
      </c>
      <c r="U59" s="162"/>
      <c r="V59" s="48"/>
    </row>
    <row r="60" spans="3:22" s="6" customFormat="1" ht="54" customHeight="1">
      <c r="C60" s="79" t="s">
        <v>197</v>
      </c>
      <c r="D60" s="103"/>
      <c r="E60" s="9" t="s">
        <v>256</v>
      </c>
      <c r="F60" s="53" t="s">
        <v>191</v>
      </c>
      <c r="G60" s="54" t="s">
        <v>302</v>
      </c>
      <c r="H60" s="9" t="s">
        <v>9</v>
      </c>
      <c r="I60" s="9">
        <v>45</v>
      </c>
      <c r="J60" s="9" t="s">
        <v>187</v>
      </c>
      <c r="K60" s="9">
        <v>52</v>
      </c>
      <c r="L60" s="65">
        <v>39</v>
      </c>
      <c r="M60" s="65"/>
      <c r="N60" s="9" t="s">
        <v>9</v>
      </c>
      <c r="O60" s="206">
        <v>45</v>
      </c>
      <c r="P60" s="206" t="s">
        <v>187</v>
      </c>
      <c r="Q60" s="210">
        <v>40</v>
      </c>
      <c r="R60" s="161">
        <f>ROUND(O60*Q60/60,1)</f>
        <v>30</v>
      </c>
      <c r="S60" s="161"/>
      <c r="T60" s="256">
        <f t="shared" si="1"/>
        <v>-9</v>
      </c>
      <c r="U60" s="162"/>
      <c r="V60" s="48"/>
    </row>
    <row r="61" spans="3:22" s="6" customFormat="1" ht="62.25" customHeight="1">
      <c r="C61" s="79" t="s">
        <v>197</v>
      </c>
      <c r="D61" s="103"/>
      <c r="E61" s="9" t="s">
        <v>258</v>
      </c>
      <c r="F61" s="37" t="s">
        <v>193</v>
      </c>
      <c r="G61" s="18" t="s">
        <v>46</v>
      </c>
      <c r="H61" s="9" t="s">
        <v>9</v>
      </c>
      <c r="I61" s="9">
        <v>25</v>
      </c>
      <c r="J61" s="9" t="s">
        <v>187</v>
      </c>
      <c r="K61" s="9">
        <v>52</v>
      </c>
      <c r="L61" s="65">
        <v>21.7</v>
      </c>
      <c r="M61" s="65"/>
      <c r="N61" s="9" t="s">
        <v>9</v>
      </c>
      <c r="O61" s="206">
        <v>25</v>
      </c>
      <c r="P61" s="206" t="s">
        <v>187</v>
      </c>
      <c r="Q61" s="210">
        <v>35</v>
      </c>
      <c r="R61" s="161">
        <f>ROUND(O61*Q61/60,1)</f>
        <v>14.6</v>
      </c>
      <c r="S61" s="161"/>
      <c r="T61" s="256">
        <f t="shared" si="1"/>
        <v>-7.1</v>
      </c>
      <c r="U61" s="162"/>
      <c r="V61" s="48"/>
    </row>
    <row r="62" spans="1:30" s="172" customFormat="1" ht="32.25" customHeight="1" hidden="1">
      <c r="A62" s="163">
        <v>1</v>
      </c>
      <c r="B62" s="163">
        <v>9</v>
      </c>
      <c r="C62" s="164">
        <v>13</v>
      </c>
      <c r="D62" s="297"/>
      <c r="E62" s="165" t="s">
        <v>395</v>
      </c>
      <c r="F62" s="165"/>
      <c r="G62" s="165"/>
      <c r="H62" s="165"/>
      <c r="I62" s="166"/>
      <c r="J62" s="180"/>
      <c r="K62" s="166"/>
      <c r="L62" s="168"/>
      <c r="M62" s="168"/>
      <c r="N62" s="9" t="s">
        <v>9</v>
      </c>
      <c r="O62" s="169"/>
      <c r="P62" s="169"/>
      <c r="Q62" s="169"/>
      <c r="R62" s="169"/>
      <c r="S62" s="169"/>
      <c r="T62" s="256"/>
      <c r="U62" s="162"/>
      <c r="V62" s="170"/>
      <c r="W62" s="170"/>
      <c r="X62" s="170"/>
      <c r="Y62" s="170"/>
      <c r="Z62" s="170"/>
      <c r="AA62" s="170"/>
      <c r="AB62" s="170"/>
      <c r="AC62" s="170"/>
      <c r="AD62" s="171"/>
    </row>
    <row r="63" spans="1:30" s="172" customFormat="1" ht="32.25" customHeight="1" hidden="1">
      <c r="A63" s="163">
        <v>1</v>
      </c>
      <c r="B63" s="163">
        <v>9</v>
      </c>
      <c r="C63" s="164">
        <v>13</v>
      </c>
      <c r="D63" s="297"/>
      <c r="E63" s="165" t="s">
        <v>360</v>
      </c>
      <c r="F63" s="165"/>
      <c r="G63" s="165"/>
      <c r="H63" s="165"/>
      <c r="I63" s="166"/>
      <c r="J63" s="180"/>
      <c r="K63" s="166"/>
      <c r="L63" s="168"/>
      <c r="M63" s="168"/>
      <c r="N63" s="9" t="s">
        <v>9</v>
      </c>
      <c r="O63" s="169"/>
      <c r="P63" s="169"/>
      <c r="Q63" s="169"/>
      <c r="R63" s="169"/>
      <c r="S63" s="169"/>
      <c r="T63" s="256"/>
      <c r="U63" s="162"/>
      <c r="V63" s="170"/>
      <c r="W63" s="170"/>
      <c r="X63" s="170"/>
      <c r="Y63" s="170"/>
      <c r="Z63" s="170"/>
      <c r="AA63" s="170"/>
      <c r="AB63" s="170"/>
      <c r="AC63" s="170"/>
      <c r="AD63" s="171"/>
    </row>
    <row r="64" spans="1:29" s="185" customFormat="1" ht="49.5" customHeight="1">
      <c r="A64" s="191">
        <v>1</v>
      </c>
      <c r="B64" s="191">
        <v>9</v>
      </c>
      <c r="C64" s="234"/>
      <c r="D64" s="300"/>
      <c r="E64" s="9" t="s">
        <v>148</v>
      </c>
      <c r="F64" s="238" t="s">
        <v>57</v>
      </c>
      <c r="G64" s="54" t="s">
        <v>302</v>
      </c>
      <c r="H64" s="235"/>
      <c r="I64" s="210"/>
      <c r="J64" s="223"/>
      <c r="K64" s="210"/>
      <c r="L64" s="161"/>
      <c r="M64" s="161"/>
      <c r="N64" s="206" t="s">
        <v>9</v>
      </c>
      <c r="O64" s="210">
        <v>30</v>
      </c>
      <c r="P64" s="211"/>
      <c r="Q64" s="194">
        <v>12</v>
      </c>
      <c r="R64" s="194">
        <f>ROUND(O64*Q64/60,1)</f>
        <v>6</v>
      </c>
      <c r="S64" s="194"/>
      <c r="T64" s="259">
        <f>R64-L64</f>
        <v>6</v>
      </c>
      <c r="U64" s="236"/>
      <c r="V64" s="187"/>
      <c r="W64" s="187"/>
      <c r="X64" s="187"/>
      <c r="Y64" s="187"/>
      <c r="Z64" s="187"/>
      <c r="AA64" s="187"/>
      <c r="AB64" s="187"/>
      <c r="AC64" s="187"/>
    </row>
    <row r="65" spans="1:29" s="185" customFormat="1" ht="49.5" customHeight="1">
      <c r="A65" s="191">
        <v>1</v>
      </c>
      <c r="B65" s="191">
        <v>9</v>
      </c>
      <c r="C65" s="234">
        <v>13</v>
      </c>
      <c r="D65" s="300"/>
      <c r="E65" s="9" t="s">
        <v>149</v>
      </c>
      <c r="F65" s="238" t="s">
        <v>56</v>
      </c>
      <c r="G65" s="54" t="s">
        <v>302</v>
      </c>
      <c r="H65" s="235"/>
      <c r="I65" s="210"/>
      <c r="J65" s="223"/>
      <c r="K65" s="210"/>
      <c r="L65" s="161"/>
      <c r="M65" s="161"/>
      <c r="N65" s="206" t="s">
        <v>9</v>
      </c>
      <c r="O65" s="210">
        <v>40</v>
      </c>
      <c r="P65" s="211"/>
      <c r="Q65" s="194">
        <v>25</v>
      </c>
      <c r="R65" s="194">
        <f>ROUND(O65*Q65/60,1)</f>
        <v>16.7</v>
      </c>
      <c r="S65" s="194"/>
      <c r="T65" s="259">
        <f>R65-L65</f>
        <v>16.7</v>
      </c>
      <c r="U65" s="236"/>
      <c r="V65" s="187"/>
      <c r="W65" s="187"/>
      <c r="X65" s="187"/>
      <c r="Y65" s="187"/>
      <c r="Z65" s="187"/>
      <c r="AA65" s="187"/>
      <c r="AB65" s="187"/>
      <c r="AC65" s="187"/>
    </row>
    <row r="66" spans="1:29" s="171" customFormat="1" ht="111.75" customHeight="1">
      <c r="A66" s="195"/>
      <c r="B66" s="195"/>
      <c r="C66" s="237" t="s">
        <v>197</v>
      </c>
      <c r="D66" s="108"/>
      <c r="E66" s="206" t="s">
        <v>207</v>
      </c>
      <c r="F66" s="238" t="s">
        <v>208</v>
      </c>
      <c r="G66" s="239" t="s">
        <v>45</v>
      </c>
      <c r="H66" s="206" t="s">
        <v>9</v>
      </c>
      <c r="I66" s="206"/>
      <c r="J66" s="206"/>
      <c r="K66" s="206"/>
      <c r="L66" s="125">
        <f>176-20</f>
        <v>156</v>
      </c>
      <c r="M66" s="125"/>
      <c r="N66" s="206" t="s">
        <v>9</v>
      </c>
      <c r="O66" s="169"/>
      <c r="P66" s="169"/>
      <c r="Q66" s="169"/>
      <c r="R66" s="253">
        <f>156-17.5</f>
        <v>138.5</v>
      </c>
      <c r="S66" s="253"/>
      <c r="T66" s="256">
        <f>R66-L66</f>
        <v>-17.5</v>
      </c>
      <c r="U66" s="162"/>
      <c r="V66" s="170"/>
      <c r="W66" s="170"/>
      <c r="X66" s="170"/>
      <c r="Y66" s="170"/>
      <c r="Z66" s="170"/>
      <c r="AA66" s="170"/>
      <c r="AB66" s="170"/>
      <c r="AC66" s="170"/>
    </row>
    <row r="67" spans="3:22" s="73" customFormat="1" ht="80.25" customHeight="1">
      <c r="C67" s="237" t="s">
        <v>194</v>
      </c>
      <c r="D67" s="108"/>
      <c r="E67" s="206" t="s">
        <v>94</v>
      </c>
      <c r="F67" s="245" t="s">
        <v>102</v>
      </c>
      <c r="G67" s="245" t="s">
        <v>104</v>
      </c>
      <c r="H67" s="206" t="s">
        <v>9</v>
      </c>
      <c r="I67" s="206"/>
      <c r="J67" s="206"/>
      <c r="K67" s="206"/>
      <c r="L67" s="125">
        <v>20</v>
      </c>
      <c r="M67" s="125"/>
      <c r="N67" s="206" t="s">
        <v>9</v>
      </c>
      <c r="O67" s="206"/>
      <c r="P67" s="206"/>
      <c r="Q67" s="206"/>
      <c r="R67" s="161">
        <v>10</v>
      </c>
      <c r="S67" s="184"/>
      <c r="T67" s="256">
        <f>R67-L67</f>
        <v>-10</v>
      </c>
      <c r="U67" s="162"/>
      <c r="V67" s="98" t="s">
        <v>137</v>
      </c>
    </row>
    <row r="68" spans="1:21" s="185" customFormat="1" ht="32.25" customHeight="1" hidden="1">
      <c r="A68" s="191">
        <v>1</v>
      </c>
      <c r="B68" s="191">
        <v>10</v>
      </c>
      <c r="C68" s="191">
        <v>13</v>
      </c>
      <c r="D68" s="301"/>
      <c r="E68" s="240" t="s">
        <v>242</v>
      </c>
      <c r="F68" s="240"/>
      <c r="G68" s="240"/>
      <c r="H68" s="240"/>
      <c r="I68" s="241"/>
      <c r="J68" s="241"/>
      <c r="K68" s="241"/>
      <c r="L68" s="184"/>
      <c r="M68" s="184"/>
      <c r="N68" s="206" t="s">
        <v>9</v>
      </c>
      <c r="O68" s="184"/>
      <c r="P68" s="184"/>
      <c r="Q68" s="184"/>
      <c r="R68" s="184"/>
      <c r="S68" s="184"/>
      <c r="T68" s="260"/>
      <c r="U68" s="242"/>
    </row>
    <row r="69" spans="1:21" s="185" customFormat="1" ht="32.25" customHeight="1" hidden="1">
      <c r="A69" s="191">
        <v>1</v>
      </c>
      <c r="B69" s="191">
        <v>10</v>
      </c>
      <c r="C69" s="191"/>
      <c r="D69" s="301"/>
      <c r="E69" s="240" t="s">
        <v>242</v>
      </c>
      <c r="F69" s="240"/>
      <c r="G69" s="240"/>
      <c r="H69" s="240"/>
      <c r="I69" s="241"/>
      <c r="J69" s="241"/>
      <c r="K69" s="241"/>
      <c r="L69" s="184"/>
      <c r="M69" s="184"/>
      <c r="N69" s="206" t="s">
        <v>9</v>
      </c>
      <c r="O69" s="184"/>
      <c r="P69" s="184"/>
      <c r="Q69" s="184"/>
      <c r="R69" s="184"/>
      <c r="S69" s="184"/>
      <c r="T69" s="260"/>
      <c r="U69" s="242"/>
    </row>
    <row r="70" spans="1:29" s="185" customFormat="1" ht="74.25" customHeight="1">
      <c r="A70" s="191">
        <v>1</v>
      </c>
      <c r="B70" s="191">
        <v>2</v>
      </c>
      <c r="C70" s="178"/>
      <c r="D70" s="299"/>
      <c r="E70" s="206" t="s">
        <v>145</v>
      </c>
      <c r="F70" s="245" t="s">
        <v>54</v>
      </c>
      <c r="G70" s="18" t="s">
        <v>410</v>
      </c>
      <c r="H70" s="235"/>
      <c r="I70" s="243"/>
      <c r="J70" s="243"/>
      <c r="K70" s="243"/>
      <c r="L70" s="243"/>
      <c r="M70" s="243"/>
      <c r="N70" s="206" t="s">
        <v>9</v>
      </c>
      <c r="O70" s="212">
        <v>10</v>
      </c>
      <c r="P70" s="213" t="s">
        <v>146</v>
      </c>
      <c r="Q70" s="212">
        <f>36*5</f>
        <v>180</v>
      </c>
      <c r="R70" s="161">
        <f>ROUND(O70*Q70/60,1)</f>
        <v>30</v>
      </c>
      <c r="S70" s="161"/>
      <c r="T70" s="259">
        <f>R70-L70</f>
        <v>30</v>
      </c>
      <c r="U70" s="236"/>
      <c r="V70" s="187"/>
      <c r="W70" s="187"/>
      <c r="X70" s="187"/>
      <c r="Y70" s="187"/>
      <c r="Z70" s="187"/>
      <c r="AA70" s="187"/>
      <c r="AB70" s="187"/>
      <c r="AC70" s="187"/>
    </row>
    <row r="71" spans="1:29" s="185" customFormat="1" ht="123" customHeight="1">
      <c r="A71" s="191">
        <v>1</v>
      </c>
      <c r="B71" s="191">
        <v>2</v>
      </c>
      <c r="C71" s="178"/>
      <c r="D71" s="299"/>
      <c r="E71" s="206" t="s">
        <v>147</v>
      </c>
      <c r="F71" s="245" t="s">
        <v>55</v>
      </c>
      <c r="G71" s="26" t="s">
        <v>225</v>
      </c>
      <c r="H71" s="244"/>
      <c r="I71" s="243"/>
      <c r="J71" s="243"/>
      <c r="K71" s="243"/>
      <c r="L71" s="243"/>
      <c r="M71" s="243"/>
      <c r="N71" s="206" t="s">
        <v>9</v>
      </c>
      <c r="O71" s="212" t="s">
        <v>204</v>
      </c>
      <c r="P71" s="213" t="s">
        <v>146</v>
      </c>
      <c r="Q71" s="212">
        <f>37*5</f>
        <v>185</v>
      </c>
      <c r="R71" s="161">
        <f>ROUND(O71*Q71/60,1)</f>
        <v>21.6</v>
      </c>
      <c r="S71" s="161"/>
      <c r="T71" s="259">
        <f>R71-L71</f>
        <v>21.6</v>
      </c>
      <c r="U71" s="236"/>
      <c r="V71" s="187"/>
      <c r="W71" s="187"/>
      <c r="X71" s="187"/>
      <c r="Y71" s="187"/>
      <c r="Z71" s="187"/>
      <c r="AA71" s="187"/>
      <c r="AB71" s="187"/>
      <c r="AC71" s="187"/>
    </row>
    <row r="72" spans="3:22" s="6" customFormat="1" ht="47.25" customHeight="1">
      <c r="C72" s="79"/>
      <c r="D72" s="103"/>
      <c r="E72" s="9" t="s">
        <v>32</v>
      </c>
      <c r="F72" s="37" t="s">
        <v>33</v>
      </c>
      <c r="G72" s="18" t="s">
        <v>38</v>
      </c>
      <c r="H72" s="9" t="s">
        <v>9</v>
      </c>
      <c r="I72" s="9">
        <v>180</v>
      </c>
      <c r="J72" s="9" t="s">
        <v>34</v>
      </c>
      <c r="K72" s="9">
        <v>2</v>
      </c>
      <c r="L72" s="65"/>
      <c r="M72" s="65">
        <v>6</v>
      </c>
      <c r="N72" s="9" t="s">
        <v>9</v>
      </c>
      <c r="O72" s="206">
        <v>180</v>
      </c>
      <c r="P72" s="206" t="s">
        <v>34</v>
      </c>
      <c r="Q72" s="206">
        <v>2</v>
      </c>
      <c r="R72" s="125"/>
      <c r="S72" s="125">
        <v>6</v>
      </c>
      <c r="T72" s="48"/>
      <c r="U72" s="48"/>
      <c r="V72" s="48"/>
    </row>
    <row r="73" spans="3:22" s="6" customFormat="1" ht="39" customHeight="1">
      <c r="C73" s="79"/>
      <c r="D73" s="103"/>
      <c r="E73" s="9" t="s">
        <v>35</v>
      </c>
      <c r="F73" s="37" t="s">
        <v>33</v>
      </c>
      <c r="G73" s="18" t="s">
        <v>38</v>
      </c>
      <c r="H73" s="9" t="s">
        <v>9</v>
      </c>
      <c r="I73" s="9">
        <v>180</v>
      </c>
      <c r="J73" s="9" t="s">
        <v>34</v>
      </c>
      <c r="K73" s="9">
        <v>2</v>
      </c>
      <c r="L73" s="65"/>
      <c r="M73" s="65">
        <v>6</v>
      </c>
      <c r="N73" s="9" t="s">
        <v>9</v>
      </c>
      <c r="O73" s="206">
        <v>180</v>
      </c>
      <c r="P73" s="206" t="s">
        <v>34</v>
      </c>
      <c r="Q73" s="206">
        <v>2</v>
      </c>
      <c r="R73" s="125"/>
      <c r="S73" s="125">
        <v>6</v>
      </c>
      <c r="T73" s="48"/>
      <c r="U73" s="48"/>
      <c r="V73" s="48"/>
    </row>
    <row r="74" spans="3:22" s="6" customFormat="1" ht="34.5" customHeight="1">
      <c r="C74" s="79"/>
      <c r="D74" s="103"/>
      <c r="E74" s="9" t="s">
        <v>36</v>
      </c>
      <c r="F74" s="37" t="s">
        <v>33</v>
      </c>
      <c r="G74" s="18" t="s">
        <v>38</v>
      </c>
      <c r="H74" s="9" t="s">
        <v>9</v>
      </c>
      <c r="I74" s="9">
        <v>180</v>
      </c>
      <c r="J74" s="9"/>
      <c r="K74" s="9">
        <v>10</v>
      </c>
      <c r="L74" s="65"/>
      <c r="M74" s="65">
        <v>30</v>
      </c>
      <c r="N74" s="9" t="s">
        <v>9</v>
      </c>
      <c r="O74" s="206">
        <v>180</v>
      </c>
      <c r="P74" s="206"/>
      <c r="Q74" s="206">
        <v>10</v>
      </c>
      <c r="R74" s="125"/>
      <c r="S74" s="125">
        <v>30</v>
      </c>
      <c r="T74" s="48"/>
      <c r="U74" s="48"/>
      <c r="V74" s="48"/>
    </row>
    <row r="75" spans="3:22" s="6" customFormat="1" ht="39" customHeight="1">
      <c r="C75" s="79"/>
      <c r="D75" s="103"/>
      <c r="E75" s="9" t="s">
        <v>37</v>
      </c>
      <c r="F75" s="37" t="s">
        <v>33</v>
      </c>
      <c r="G75" s="18" t="s">
        <v>38</v>
      </c>
      <c r="H75" s="9" t="s">
        <v>9</v>
      </c>
      <c r="I75" s="9">
        <v>180</v>
      </c>
      <c r="J75" s="9" t="s">
        <v>119</v>
      </c>
      <c r="K75" s="9">
        <v>6</v>
      </c>
      <c r="L75" s="65"/>
      <c r="M75" s="65">
        <v>18</v>
      </c>
      <c r="N75" s="9" t="s">
        <v>9</v>
      </c>
      <c r="O75" s="206">
        <v>180</v>
      </c>
      <c r="P75" s="206" t="s">
        <v>119</v>
      </c>
      <c r="Q75" s="206">
        <v>6</v>
      </c>
      <c r="R75" s="125"/>
      <c r="S75" s="125">
        <v>18</v>
      </c>
      <c r="T75" s="48"/>
      <c r="U75" s="48"/>
      <c r="V75" s="48"/>
    </row>
    <row r="76" spans="3:20" s="6" customFormat="1" ht="55.5" customHeight="1">
      <c r="C76" s="79" t="s">
        <v>200</v>
      </c>
      <c r="D76" s="103"/>
      <c r="E76" s="9" t="s">
        <v>321</v>
      </c>
      <c r="F76" s="29" t="s">
        <v>322</v>
      </c>
      <c r="G76" s="31" t="s">
        <v>396</v>
      </c>
      <c r="H76" s="9" t="s">
        <v>9</v>
      </c>
      <c r="I76" s="9">
        <v>5</v>
      </c>
      <c r="J76" s="9" t="s">
        <v>397</v>
      </c>
      <c r="K76" s="9">
        <v>730</v>
      </c>
      <c r="L76" s="65"/>
      <c r="M76" s="65">
        <v>60.9</v>
      </c>
      <c r="N76" s="9" t="s">
        <v>9</v>
      </c>
      <c r="O76" s="206">
        <v>5</v>
      </c>
      <c r="P76" s="206" t="s">
        <v>397</v>
      </c>
      <c r="Q76" s="206">
        <f>275*2+143</f>
        <v>693</v>
      </c>
      <c r="R76" s="125"/>
      <c r="S76" s="125">
        <v>57.8</v>
      </c>
      <c r="T76" s="94">
        <f>M76-S76</f>
        <v>3.1000000000000014</v>
      </c>
    </row>
    <row r="77" spans="1:19" ht="48">
      <c r="A77" s="99" t="s">
        <v>196</v>
      </c>
      <c r="B77" s="99"/>
      <c r="C77" s="99"/>
      <c r="D77" s="302"/>
      <c r="E77" s="9" t="s">
        <v>132</v>
      </c>
      <c r="F77" s="55" t="s">
        <v>79</v>
      </c>
      <c r="G77" s="31" t="s">
        <v>396</v>
      </c>
      <c r="H77" s="106"/>
      <c r="I77" s="100"/>
      <c r="J77" s="106"/>
      <c r="K77" s="262"/>
      <c r="L77" s="262"/>
      <c r="M77" s="91"/>
      <c r="N77" s="106" t="s">
        <v>386</v>
      </c>
      <c r="O77" s="122">
        <v>7</v>
      </c>
      <c r="P77" s="214" t="s">
        <v>71</v>
      </c>
      <c r="Q77" s="263">
        <f>5*4*9+22</f>
        <v>202</v>
      </c>
      <c r="R77" s="263"/>
      <c r="S77" s="102">
        <f aca="true" t="shared" si="2" ref="S77:S84">ROUND(O77*Q77/60,1)</f>
        <v>23.6</v>
      </c>
    </row>
    <row r="78" spans="1:19" ht="36.75" customHeight="1">
      <c r="A78" s="99" t="s">
        <v>196</v>
      </c>
      <c r="B78" s="99"/>
      <c r="C78" s="99"/>
      <c r="D78" s="302"/>
      <c r="E78" s="9" t="s">
        <v>61</v>
      </c>
      <c r="F78" s="118" t="s">
        <v>291</v>
      </c>
      <c r="G78" s="31" t="s">
        <v>288</v>
      </c>
      <c r="H78" s="106"/>
      <c r="I78" s="100"/>
      <c r="J78" s="106"/>
      <c r="K78" s="140"/>
      <c r="L78" s="140"/>
      <c r="M78" s="91"/>
      <c r="N78" s="106" t="s">
        <v>386</v>
      </c>
      <c r="O78" s="122">
        <v>25</v>
      </c>
      <c r="P78" s="214" t="s">
        <v>23</v>
      </c>
      <c r="Q78" s="122">
        <v>46</v>
      </c>
      <c r="R78" s="122"/>
      <c r="S78" s="102">
        <f t="shared" si="2"/>
        <v>19.2</v>
      </c>
    </row>
    <row r="79" spans="1:19" ht="61.5" customHeight="1">
      <c r="A79" s="99" t="s">
        <v>196</v>
      </c>
      <c r="B79" s="99"/>
      <c r="C79" s="99"/>
      <c r="D79" s="302"/>
      <c r="E79" s="9" t="s">
        <v>77</v>
      </c>
      <c r="F79" s="115" t="s">
        <v>91</v>
      </c>
      <c r="G79" s="31" t="s">
        <v>417</v>
      </c>
      <c r="H79" s="106"/>
      <c r="I79" s="100"/>
      <c r="J79" s="106"/>
      <c r="K79" s="140"/>
      <c r="L79" s="140"/>
      <c r="M79" s="91"/>
      <c r="N79" s="106" t="s">
        <v>386</v>
      </c>
      <c r="O79" s="122">
        <v>25</v>
      </c>
      <c r="P79" s="214" t="s">
        <v>23</v>
      </c>
      <c r="Q79" s="122">
        <v>46</v>
      </c>
      <c r="R79" s="122"/>
      <c r="S79" s="102">
        <f t="shared" si="2"/>
        <v>19.2</v>
      </c>
    </row>
    <row r="80" spans="1:19" ht="78.75" customHeight="1">
      <c r="A80" s="99" t="s">
        <v>196</v>
      </c>
      <c r="B80" s="99"/>
      <c r="C80" s="99"/>
      <c r="D80" s="302"/>
      <c r="E80" s="9" t="s">
        <v>63</v>
      </c>
      <c r="F80" s="119" t="s">
        <v>85</v>
      </c>
      <c r="G80" s="31" t="s">
        <v>289</v>
      </c>
      <c r="H80" s="106"/>
      <c r="I80" s="100"/>
      <c r="J80" s="106"/>
      <c r="K80" s="100"/>
      <c r="L80" s="100"/>
      <c r="M80" s="91"/>
      <c r="N80" s="106" t="s">
        <v>386</v>
      </c>
      <c r="O80" s="122">
        <v>15</v>
      </c>
      <c r="P80" s="214" t="s">
        <v>181</v>
      </c>
      <c r="Q80" s="122">
        <v>12</v>
      </c>
      <c r="R80" s="122"/>
      <c r="S80" s="102">
        <f t="shared" si="2"/>
        <v>3</v>
      </c>
    </row>
    <row r="81" spans="1:19" ht="54.75" customHeight="1">
      <c r="A81" s="99" t="s">
        <v>196</v>
      </c>
      <c r="B81" s="99"/>
      <c r="C81" s="99"/>
      <c r="D81" s="302"/>
      <c r="E81" s="9" t="s">
        <v>64</v>
      </c>
      <c r="F81" s="37" t="s">
        <v>413</v>
      </c>
      <c r="G81" s="26" t="s">
        <v>418</v>
      </c>
      <c r="H81" s="106"/>
      <c r="I81" s="100"/>
      <c r="J81" s="106"/>
      <c r="K81" s="140"/>
      <c r="L81" s="140"/>
      <c r="M81" s="91"/>
      <c r="N81" s="106" t="s">
        <v>386</v>
      </c>
      <c r="O81" s="122">
        <v>15</v>
      </c>
      <c r="P81" s="214" t="s">
        <v>23</v>
      </c>
      <c r="Q81" s="122">
        <v>48</v>
      </c>
      <c r="R81" s="122"/>
      <c r="S81" s="102">
        <f t="shared" si="2"/>
        <v>12</v>
      </c>
    </row>
    <row r="82" spans="1:19" ht="49.5" customHeight="1">
      <c r="A82" s="99" t="s">
        <v>196</v>
      </c>
      <c r="B82" s="99"/>
      <c r="C82" s="99"/>
      <c r="D82" s="302"/>
      <c r="E82" s="9" t="s">
        <v>69</v>
      </c>
      <c r="F82" s="5" t="s">
        <v>90</v>
      </c>
      <c r="G82" s="31" t="s">
        <v>289</v>
      </c>
      <c r="H82" s="106"/>
      <c r="I82" s="100"/>
      <c r="J82" s="106"/>
      <c r="K82" s="140"/>
      <c r="L82" s="140"/>
      <c r="M82" s="91"/>
      <c r="N82" s="106" t="s">
        <v>386</v>
      </c>
      <c r="O82" s="122">
        <v>20</v>
      </c>
      <c r="P82" s="214" t="s">
        <v>181</v>
      </c>
      <c r="Q82" s="122">
        <f>9*2+5</f>
        <v>23</v>
      </c>
      <c r="R82" s="122"/>
      <c r="S82" s="102">
        <f t="shared" si="2"/>
        <v>7.7</v>
      </c>
    </row>
    <row r="83" spans="1:24" s="143" customFormat="1" ht="50.25" customHeight="1">
      <c r="A83" s="250" t="s">
        <v>196</v>
      </c>
      <c r="B83" s="250"/>
      <c r="C83" s="250"/>
      <c r="D83" s="303"/>
      <c r="E83" s="206" t="s">
        <v>135</v>
      </c>
      <c r="F83" s="5" t="s">
        <v>292</v>
      </c>
      <c r="G83" s="31" t="s">
        <v>420</v>
      </c>
      <c r="H83" s="214"/>
      <c r="I83" s="122"/>
      <c r="J83" s="214"/>
      <c r="K83" s="215"/>
      <c r="L83" s="215"/>
      <c r="M83" s="102"/>
      <c r="N83" s="214" t="s">
        <v>386</v>
      </c>
      <c r="O83" s="122">
        <v>20</v>
      </c>
      <c r="P83" s="214" t="s">
        <v>23</v>
      </c>
      <c r="Q83" s="122">
        <f>1+35</f>
        <v>36</v>
      </c>
      <c r="R83" s="122"/>
      <c r="S83" s="102">
        <f t="shared" si="2"/>
        <v>12</v>
      </c>
      <c r="T83" s="123"/>
      <c r="U83" s="123"/>
      <c r="V83" s="123"/>
      <c r="X83" s="312" t="s">
        <v>346</v>
      </c>
    </row>
    <row r="84" spans="1:21" ht="82.5" customHeight="1">
      <c r="A84" s="99" t="s">
        <v>196</v>
      </c>
      <c r="B84" s="99"/>
      <c r="C84" s="99"/>
      <c r="D84" s="302"/>
      <c r="E84" s="9" t="s">
        <v>25</v>
      </c>
      <c r="F84" s="5" t="s">
        <v>290</v>
      </c>
      <c r="G84" s="26" t="s">
        <v>419</v>
      </c>
      <c r="H84" s="106"/>
      <c r="I84" s="100"/>
      <c r="J84" s="106"/>
      <c r="K84" s="140"/>
      <c r="L84" s="140"/>
      <c r="M84" s="91"/>
      <c r="N84" s="106" t="s">
        <v>386</v>
      </c>
      <c r="O84" s="122">
        <v>15</v>
      </c>
      <c r="P84" s="214" t="s">
        <v>181</v>
      </c>
      <c r="Q84" s="122">
        <f>9*2+4</f>
        <v>22</v>
      </c>
      <c r="R84" s="122"/>
      <c r="S84" s="102">
        <f t="shared" si="2"/>
        <v>5.5</v>
      </c>
      <c r="T84" s="158">
        <f>SUM(S77:S84)-T76</f>
        <v>99.1</v>
      </c>
      <c r="U84" s="158"/>
    </row>
    <row r="85" spans="3:22" s="34" customFormat="1" ht="45" customHeight="1">
      <c r="C85" s="80"/>
      <c r="D85" s="105"/>
      <c r="E85" s="14" t="s">
        <v>126</v>
      </c>
      <c r="F85" s="38"/>
      <c r="G85" s="21"/>
      <c r="H85" s="33"/>
      <c r="I85" s="33"/>
      <c r="J85" s="33"/>
      <c r="K85" s="33"/>
      <c r="L85" s="67"/>
      <c r="M85" s="67">
        <v>180.6</v>
      </c>
      <c r="N85" s="33"/>
      <c r="O85" s="216"/>
      <c r="P85" s="216"/>
      <c r="Q85" s="216"/>
      <c r="R85" s="217"/>
      <c r="S85" s="217">
        <f>180.64-T84</f>
        <v>81.53999999999999</v>
      </c>
      <c r="T85" s="49"/>
      <c r="U85" s="49"/>
      <c r="V85" s="49"/>
    </row>
    <row r="86" spans="3:22" s="15" customFormat="1" ht="58.5" customHeight="1" thickBot="1">
      <c r="C86" s="81"/>
      <c r="D86" s="104"/>
      <c r="E86" s="16" t="s">
        <v>213</v>
      </c>
      <c r="F86" s="27"/>
      <c r="G86" s="22"/>
      <c r="H86" s="16"/>
      <c r="I86" s="16"/>
      <c r="J86" s="16"/>
      <c r="K86" s="16">
        <f>SUM(K19:K85)</f>
        <v>5062</v>
      </c>
      <c r="L86" s="16">
        <f>SUM(L19:L85)</f>
        <v>1221.2999999999997</v>
      </c>
      <c r="M86" s="69">
        <f>SUM(M19:M85)</f>
        <v>301.5</v>
      </c>
      <c r="N86" s="16"/>
      <c r="O86" s="220"/>
      <c r="P86" s="220"/>
      <c r="Q86" s="220"/>
      <c r="R86" s="221">
        <f>SUM(R19:R85)</f>
        <v>1221.2999999999997</v>
      </c>
      <c r="S86" s="221">
        <f>SUM(S72:S85)</f>
        <v>301.53999999999996</v>
      </c>
      <c r="T86" s="203">
        <f>301.5-S86</f>
        <v>-0.03999999999996362</v>
      </c>
      <c r="U86" s="50"/>
      <c r="V86" s="50"/>
    </row>
    <row r="87" spans="1:22" s="6" customFormat="1" ht="52.5" customHeight="1" thickBot="1">
      <c r="A87" s="5"/>
      <c r="B87" s="5"/>
      <c r="C87" s="79"/>
      <c r="D87" s="103"/>
      <c r="E87" s="337" t="s">
        <v>178</v>
      </c>
      <c r="F87" s="350"/>
      <c r="G87" s="350"/>
      <c r="H87" s="350"/>
      <c r="I87" s="350"/>
      <c r="J87" s="350"/>
      <c r="K87" s="350"/>
      <c r="L87" s="350"/>
      <c r="M87" s="350"/>
      <c r="N87" s="196"/>
      <c r="O87" s="196"/>
      <c r="P87" s="196"/>
      <c r="Q87" s="196"/>
      <c r="R87" s="196"/>
      <c r="S87" s="197"/>
      <c r="T87" s="48"/>
      <c r="U87" s="48"/>
      <c r="V87" s="48"/>
    </row>
    <row r="88" spans="3:22" s="6" customFormat="1" ht="181.5" customHeight="1">
      <c r="C88" s="89" t="s">
        <v>196</v>
      </c>
      <c r="D88" s="290"/>
      <c r="E88" s="12" t="s">
        <v>19</v>
      </c>
      <c r="F88" s="36" t="s">
        <v>324</v>
      </c>
      <c r="G88" s="251" t="s">
        <v>31</v>
      </c>
      <c r="H88" s="12" t="s">
        <v>9</v>
      </c>
      <c r="I88" s="12">
        <v>30</v>
      </c>
      <c r="J88" s="12" t="s">
        <v>16</v>
      </c>
      <c r="K88" s="12">
        <v>52</v>
      </c>
      <c r="L88" s="64">
        <v>26</v>
      </c>
      <c r="M88" s="64"/>
      <c r="N88" s="12" t="s">
        <v>9</v>
      </c>
      <c r="O88" s="208">
        <v>30</v>
      </c>
      <c r="P88" s="208" t="s">
        <v>16</v>
      </c>
      <c r="Q88" s="208">
        <v>52</v>
      </c>
      <c r="R88" s="209">
        <v>26</v>
      </c>
      <c r="S88" s="209"/>
      <c r="T88" s="48"/>
      <c r="U88" s="48"/>
      <c r="V88" s="48"/>
    </row>
    <row r="89" spans="3:22" s="6" customFormat="1" ht="123.75" customHeight="1">
      <c r="C89" s="79" t="s">
        <v>198</v>
      </c>
      <c r="D89" s="284"/>
      <c r="E89" s="9" t="s">
        <v>58</v>
      </c>
      <c r="F89" s="37" t="s">
        <v>29</v>
      </c>
      <c r="G89" s="24" t="s">
        <v>163</v>
      </c>
      <c r="H89" s="9" t="s">
        <v>9</v>
      </c>
      <c r="I89" s="9">
        <v>120</v>
      </c>
      <c r="J89" s="9"/>
      <c r="K89" s="9">
        <v>6</v>
      </c>
      <c r="L89" s="65">
        <v>12</v>
      </c>
      <c r="M89" s="65"/>
      <c r="N89" s="9" t="s">
        <v>9</v>
      </c>
      <c r="O89" s="206">
        <v>120</v>
      </c>
      <c r="P89" s="206"/>
      <c r="Q89" s="206">
        <v>6</v>
      </c>
      <c r="R89" s="125">
        <v>12</v>
      </c>
      <c r="S89" s="125"/>
      <c r="T89" s="48"/>
      <c r="U89" s="48"/>
      <c r="V89" s="48"/>
    </row>
    <row r="90" spans="3:22" s="6" customFormat="1" ht="78" customHeight="1">
      <c r="C90" s="79" t="s">
        <v>200</v>
      </c>
      <c r="D90" s="284"/>
      <c r="E90" s="9" t="s">
        <v>305</v>
      </c>
      <c r="F90" s="37" t="s">
        <v>306</v>
      </c>
      <c r="G90" s="40" t="s">
        <v>30</v>
      </c>
      <c r="H90" s="9" t="s">
        <v>9</v>
      </c>
      <c r="I90" s="9">
        <v>20</v>
      </c>
      <c r="J90" s="9" t="s">
        <v>187</v>
      </c>
      <c r="K90" s="9">
        <v>52</v>
      </c>
      <c r="L90" s="65"/>
      <c r="M90" s="65">
        <v>17.3</v>
      </c>
      <c r="N90" s="9" t="s">
        <v>9</v>
      </c>
      <c r="O90" s="206">
        <v>20</v>
      </c>
      <c r="P90" s="206" t="s">
        <v>187</v>
      </c>
      <c r="Q90" s="206">
        <v>52</v>
      </c>
      <c r="R90" s="125"/>
      <c r="S90" s="125">
        <v>17.3</v>
      </c>
      <c r="T90" s="48"/>
      <c r="U90" s="48"/>
      <c r="V90" s="48"/>
    </row>
    <row r="91" spans="3:22" s="6" customFormat="1" ht="69" customHeight="1">
      <c r="C91" s="79" t="s">
        <v>200</v>
      </c>
      <c r="D91" s="284"/>
      <c r="E91" s="9" t="s">
        <v>316</v>
      </c>
      <c r="F91" s="37" t="s">
        <v>317</v>
      </c>
      <c r="G91" s="40" t="s">
        <v>268</v>
      </c>
      <c r="H91" s="9" t="s">
        <v>9</v>
      </c>
      <c r="I91" s="9">
        <v>25</v>
      </c>
      <c r="J91" s="9" t="s">
        <v>318</v>
      </c>
      <c r="K91" s="9">
        <v>26</v>
      </c>
      <c r="L91" s="65"/>
      <c r="M91" s="65">
        <v>10.8</v>
      </c>
      <c r="N91" s="9" t="s">
        <v>9</v>
      </c>
      <c r="O91" s="206">
        <v>25</v>
      </c>
      <c r="P91" s="206" t="s">
        <v>318</v>
      </c>
      <c r="Q91" s="206">
        <v>26</v>
      </c>
      <c r="R91" s="125"/>
      <c r="S91" s="125">
        <v>10.8</v>
      </c>
      <c r="T91" s="48"/>
      <c r="U91" s="48"/>
      <c r="V91" s="48"/>
    </row>
    <row r="92" spans="3:22" s="6" customFormat="1" ht="69" customHeight="1">
      <c r="C92" s="79" t="s">
        <v>200</v>
      </c>
      <c r="D92" s="284"/>
      <c r="E92" s="9" t="s">
        <v>315</v>
      </c>
      <c r="F92" s="37" t="s">
        <v>317</v>
      </c>
      <c r="G92" s="40" t="s">
        <v>268</v>
      </c>
      <c r="H92" s="9" t="s">
        <v>9</v>
      </c>
      <c r="I92" s="9">
        <v>25</v>
      </c>
      <c r="J92" s="9" t="s">
        <v>318</v>
      </c>
      <c r="K92" s="9">
        <v>26</v>
      </c>
      <c r="L92" s="65"/>
      <c r="M92" s="65">
        <v>10.8</v>
      </c>
      <c r="N92" s="9" t="s">
        <v>9</v>
      </c>
      <c r="O92" s="206">
        <v>25</v>
      </c>
      <c r="P92" s="206" t="s">
        <v>318</v>
      </c>
      <c r="Q92" s="206">
        <v>26</v>
      </c>
      <c r="R92" s="125"/>
      <c r="S92" s="125">
        <v>10.8</v>
      </c>
      <c r="T92" s="48"/>
      <c r="U92" s="48"/>
      <c r="V92" s="48"/>
    </row>
    <row r="93" spans="3:22" s="6" customFormat="1" ht="61.5" customHeight="1">
      <c r="C93" s="79" t="s">
        <v>204</v>
      </c>
      <c r="D93" s="284"/>
      <c r="E93" s="9" t="s">
        <v>368</v>
      </c>
      <c r="F93" s="44" t="s">
        <v>304</v>
      </c>
      <c r="G93" s="44" t="s">
        <v>107</v>
      </c>
      <c r="H93" s="9" t="s">
        <v>9</v>
      </c>
      <c r="I93" s="9"/>
      <c r="J93" s="9"/>
      <c r="K93" s="9"/>
      <c r="L93" s="65"/>
      <c r="M93" s="65">
        <v>78</v>
      </c>
      <c r="N93" s="9" t="s">
        <v>9</v>
      </c>
      <c r="O93" s="206"/>
      <c r="P93" s="206"/>
      <c r="Q93" s="206"/>
      <c r="R93" s="125"/>
      <c r="S93" s="125">
        <v>78</v>
      </c>
      <c r="T93" s="48"/>
      <c r="U93" s="48"/>
      <c r="V93" s="48"/>
    </row>
    <row r="94" spans="3:22" s="6" customFormat="1" ht="60" customHeight="1">
      <c r="C94" s="79"/>
      <c r="D94" s="284"/>
      <c r="E94" s="9" t="s">
        <v>127</v>
      </c>
      <c r="F94" s="37" t="s">
        <v>398</v>
      </c>
      <c r="G94" s="44" t="s">
        <v>107</v>
      </c>
      <c r="H94" s="9" t="s">
        <v>9</v>
      </c>
      <c r="I94" s="9"/>
      <c r="J94" s="9"/>
      <c r="K94" s="9"/>
      <c r="L94" s="65"/>
      <c r="M94" s="65">
        <v>1528.5</v>
      </c>
      <c r="N94" s="9" t="s">
        <v>9</v>
      </c>
      <c r="O94" s="206"/>
      <c r="P94" s="206"/>
      <c r="Q94" s="206"/>
      <c r="R94" s="125"/>
      <c r="S94" s="125">
        <f>1528.5-25.3</f>
        <v>1503.2</v>
      </c>
      <c r="T94" s="48"/>
      <c r="U94" s="48"/>
      <c r="V94" s="48"/>
    </row>
    <row r="95" spans="1:21" ht="52.5" customHeight="1">
      <c r="A95" s="99" t="s">
        <v>198</v>
      </c>
      <c r="B95" s="99"/>
      <c r="C95" s="99"/>
      <c r="D95" s="287"/>
      <c r="E95" s="9" t="s">
        <v>68</v>
      </c>
      <c r="F95" s="118" t="s">
        <v>416</v>
      </c>
      <c r="G95" s="44" t="s">
        <v>107</v>
      </c>
      <c r="H95" s="106"/>
      <c r="I95" s="100"/>
      <c r="J95" s="106"/>
      <c r="K95" s="140"/>
      <c r="L95" s="140"/>
      <c r="M95" s="91"/>
      <c r="N95" s="106" t="s">
        <v>386</v>
      </c>
      <c r="O95" s="122">
        <v>50</v>
      </c>
      <c r="P95" s="214" t="s">
        <v>23</v>
      </c>
      <c r="Q95" s="122">
        <v>48</v>
      </c>
      <c r="R95" s="122"/>
      <c r="S95" s="102">
        <f>ROUND(O95*Q95/60,1)</f>
        <v>40</v>
      </c>
      <c r="T95" s="158">
        <f>S95</f>
        <v>40</v>
      </c>
      <c r="U95" s="158"/>
    </row>
    <row r="96" spans="3:22" s="34" customFormat="1" ht="39.75" customHeight="1">
      <c r="C96" s="80"/>
      <c r="D96" s="288"/>
      <c r="E96" s="33" t="s">
        <v>126</v>
      </c>
      <c r="F96" s="38"/>
      <c r="G96" s="21"/>
      <c r="H96" s="33"/>
      <c r="I96" s="33"/>
      <c r="J96" s="33"/>
      <c r="K96" s="33"/>
      <c r="L96" s="67"/>
      <c r="M96" s="67">
        <v>40.7</v>
      </c>
      <c r="N96" s="33"/>
      <c r="O96" s="216"/>
      <c r="P96" s="216"/>
      <c r="Q96" s="216"/>
      <c r="R96" s="217"/>
      <c r="S96" s="217">
        <f>40.65-T95+25.3</f>
        <v>25.95</v>
      </c>
      <c r="T96" s="129"/>
      <c r="U96" s="129"/>
      <c r="V96" s="49"/>
    </row>
    <row r="97" spans="3:22" s="15" customFormat="1" ht="37.5" customHeight="1">
      <c r="C97" s="81"/>
      <c r="D97" s="304"/>
      <c r="E97" s="14" t="s">
        <v>213</v>
      </c>
      <c r="F97" s="38"/>
      <c r="G97" s="21"/>
      <c r="H97" s="14"/>
      <c r="I97" s="14"/>
      <c r="J97" s="14"/>
      <c r="K97" s="14">
        <f>SUM(K88:K96)</f>
        <v>162</v>
      </c>
      <c r="L97" s="68">
        <f>SUM(L88:L96)</f>
        <v>38</v>
      </c>
      <c r="M97" s="68">
        <f>SUM(M88:M96)</f>
        <v>1686.1000000000001</v>
      </c>
      <c r="N97" s="14"/>
      <c r="O97" s="219"/>
      <c r="P97" s="219"/>
      <c r="Q97" s="219"/>
      <c r="R97" s="126">
        <f>SUM(R88:R96)</f>
        <v>38</v>
      </c>
      <c r="S97" s="126">
        <f>SUM(S88:S96)</f>
        <v>1686.0500000000002</v>
      </c>
      <c r="T97" s="50"/>
      <c r="U97" s="50"/>
      <c r="V97" s="50"/>
    </row>
    <row r="98" spans="3:22" s="6" customFormat="1" ht="39" customHeight="1" thickBot="1">
      <c r="C98" s="79"/>
      <c r="D98" s="86"/>
      <c r="E98" s="340" t="s">
        <v>21</v>
      </c>
      <c r="F98" s="341"/>
      <c r="G98" s="341"/>
      <c r="H98" s="341"/>
      <c r="I98" s="341"/>
      <c r="J98" s="341"/>
      <c r="K98" s="341"/>
      <c r="L98" s="341"/>
      <c r="M98" s="341"/>
      <c r="N98" s="281"/>
      <c r="O98" s="281"/>
      <c r="P98" s="281"/>
      <c r="Q98" s="281"/>
      <c r="R98" s="281"/>
      <c r="S98" s="326"/>
      <c r="T98" s="48"/>
      <c r="U98" s="48"/>
      <c r="V98" s="48"/>
    </row>
    <row r="99" spans="3:22" s="6" customFormat="1" ht="234.75" customHeight="1">
      <c r="C99" s="79" t="s">
        <v>200</v>
      </c>
      <c r="D99" s="290"/>
      <c r="E99" s="12" t="s">
        <v>22</v>
      </c>
      <c r="F99" s="36" t="s">
        <v>39</v>
      </c>
      <c r="G99" s="251" t="s">
        <v>375</v>
      </c>
      <c r="H99" s="12" t="s">
        <v>9</v>
      </c>
      <c r="I99" s="12">
        <v>25</v>
      </c>
      <c r="J99" s="12" t="s">
        <v>187</v>
      </c>
      <c r="K99" s="12">
        <v>52</v>
      </c>
      <c r="L99" s="64">
        <v>21.7</v>
      </c>
      <c r="M99" s="64"/>
      <c r="N99" s="12" t="s">
        <v>9</v>
      </c>
      <c r="O99" s="208">
        <v>25</v>
      </c>
      <c r="P99" s="208" t="s">
        <v>187</v>
      </c>
      <c r="Q99" s="282">
        <f>8+2+39</f>
        <v>49</v>
      </c>
      <c r="R99" s="283">
        <f>ROUND(O99*Q99/60,1)</f>
        <v>20.4</v>
      </c>
      <c r="S99" s="283"/>
      <c r="T99" s="256">
        <f>R99-L99</f>
        <v>-1.3000000000000007</v>
      </c>
      <c r="U99" s="162"/>
      <c r="V99" s="48"/>
    </row>
    <row r="100" spans="3:22" s="6" customFormat="1" ht="180" customHeight="1">
      <c r="C100" s="79" t="s">
        <v>196</v>
      </c>
      <c r="D100" s="284"/>
      <c r="E100" s="9" t="s">
        <v>18</v>
      </c>
      <c r="F100" s="37" t="s">
        <v>160</v>
      </c>
      <c r="G100" s="18" t="s">
        <v>323</v>
      </c>
      <c r="H100" s="9" t="s">
        <v>9</v>
      </c>
      <c r="I100" s="9">
        <v>40</v>
      </c>
      <c r="J100" s="9" t="s">
        <v>16</v>
      </c>
      <c r="K100" s="9">
        <v>52</v>
      </c>
      <c r="L100" s="65">
        <v>34.7</v>
      </c>
      <c r="M100" s="65"/>
      <c r="N100" s="9" t="s">
        <v>9</v>
      </c>
      <c r="O100" s="206">
        <v>40</v>
      </c>
      <c r="P100" s="206" t="s">
        <v>16</v>
      </c>
      <c r="Q100" s="206">
        <v>52</v>
      </c>
      <c r="R100" s="125">
        <v>34.7</v>
      </c>
      <c r="S100" s="125"/>
      <c r="T100" s="256">
        <f>R100-L100</f>
        <v>0</v>
      </c>
      <c r="U100" s="162"/>
      <c r="V100" s="48"/>
    </row>
    <row r="101" spans="3:22" s="6" customFormat="1" ht="145.5" customHeight="1">
      <c r="C101" s="79" t="s">
        <v>200</v>
      </c>
      <c r="D101" s="284"/>
      <c r="E101" s="9" t="s">
        <v>20</v>
      </c>
      <c r="F101" s="37" t="s">
        <v>129</v>
      </c>
      <c r="G101" s="246" t="s">
        <v>130</v>
      </c>
      <c r="H101" s="9" t="s">
        <v>9</v>
      </c>
      <c r="I101" s="9">
        <v>30</v>
      </c>
      <c r="J101" s="9" t="s">
        <v>10</v>
      </c>
      <c r="K101" s="9">
        <v>260</v>
      </c>
      <c r="L101" s="65">
        <v>130</v>
      </c>
      <c r="M101" s="65"/>
      <c r="N101" s="9" t="s">
        <v>9</v>
      </c>
      <c r="O101" s="206">
        <v>30</v>
      </c>
      <c r="P101" s="206" t="s">
        <v>10</v>
      </c>
      <c r="Q101" s="210">
        <f>42+8+5*37</f>
        <v>235</v>
      </c>
      <c r="R101" s="161">
        <f>ROUND(O101*Q101/60,1)</f>
        <v>117.5</v>
      </c>
      <c r="S101" s="161"/>
      <c r="T101" s="256">
        <f>R101-L101</f>
        <v>-12.5</v>
      </c>
      <c r="U101" s="162"/>
      <c r="V101" s="48"/>
    </row>
    <row r="102" spans="3:22" s="6" customFormat="1" ht="172.5" customHeight="1">
      <c r="C102" s="79" t="s">
        <v>198</v>
      </c>
      <c r="D102" s="284"/>
      <c r="E102" s="9" t="s">
        <v>253</v>
      </c>
      <c r="F102" s="55" t="s">
        <v>254</v>
      </c>
      <c r="G102" s="87" t="s">
        <v>333</v>
      </c>
      <c r="H102" s="9" t="s">
        <v>9</v>
      </c>
      <c r="I102" s="29" t="s">
        <v>334</v>
      </c>
      <c r="J102" s="88" t="s">
        <v>16</v>
      </c>
      <c r="K102" s="29">
        <v>48</v>
      </c>
      <c r="L102" s="56">
        <v>28</v>
      </c>
      <c r="M102" s="65"/>
      <c r="N102" s="9" t="s">
        <v>9</v>
      </c>
      <c r="O102" s="29" t="s">
        <v>334</v>
      </c>
      <c r="P102" s="29" t="s">
        <v>16</v>
      </c>
      <c r="Q102" s="29">
        <v>48</v>
      </c>
      <c r="R102" s="345">
        <v>28</v>
      </c>
      <c r="S102" s="125"/>
      <c r="T102" s="256">
        <f>R102-L102</f>
        <v>0</v>
      </c>
      <c r="U102" s="162"/>
      <c r="V102" s="48"/>
    </row>
    <row r="103" spans="3:22" s="6" customFormat="1" ht="59.25" customHeight="1">
      <c r="C103" s="79" t="s">
        <v>197</v>
      </c>
      <c r="D103" s="284"/>
      <c r="E103" s="9" t="s">
        <v>259</v>
      </c>
      <c r="F103" s="37" t="s">
        <v>205</v>
      </c>
      <c r="G103" s="18" t="s">
        <v>46</v>
      </c>
      <c r="H103" s="9" t="s">
        <v>9</v>
      </c>
      <c r="I103" s="9">
        <v>20</v>
      </c>
      <c r="J103" s="9" t="s">
        <v>187</v>
      </c>
      <c r="K103" s="9">
        <v>52</v>
      </c>
      <c r="L103" s="65">
        <v>17.3</v>
      </c>
      <c r="M103" s="65"/>
      <c r="N103" s="9" t="s">
        <v>9</v>
      </c>
      <c r="O103" s="206">
        <v>20</v>
      </c>
      <c r="P103" s="206" t="s">
        <v>187</v>
      </c>
      <c r="Q103" s="210">
        <v>10</v>
      </c>
      <c r="R103" s="161">
        <f>ROUND(O103*Q103/60,1)</f>
        <v>3.3</v>
      </c>
      <c r="S103" s="161"/>
      <c r="T103" s="256">
        <f>R103-L103</f>
        <v>-14</v>
      </c>
      <c r="U103" s="162"/>
      <c r="V103" s="48"/>
    </row>
    <row r="104" spans="3:23" s="6" customFormat="1" ht="37.5" customHeight="1" hidden="1">
      <c r="C104" s="79" t="s">
        <v>200</v>
      </c>
      <c r="D104" s="305"/>
      <c r="E104" s="10" t="s">
        <v>310</v>
      </c>
      <c r="F104" s="121" t="s">
        <v>311</v>
      </c>
      <c r="G104" s="308" t="s">
        <v>402</v>
      </c>
      <c r="H104" s="10" t="s">
        <v>9</v>
      </c>
      <c r="I104" s="10">
        <v>15</v>
      </c>
      <c r="J104" s="10" t="s">
        <v>187</v>
      </c>
      <c r="K104" s="10">
        <v>52</v>
      </c>
      <c r="L104" s="66"/>
      <c r="M104" s="66">
        <v>13</v>
      </c>
      <c r="N104" s="9" t="s">
        <v>9</v>
      </c>
      <c r="O104" s="206"/>
      <c r="P104" s="206"/>
      <c r="Q104" s="206"/>
      <c r="R104" s="125"/>
      <c r="S104" s="125"/>
      <c r="V104" s="84">
        <v>13</v>
      </c>
      <c r="W104" s="84" t="s">
        <v>236</v>
      </c>
    </row>
    <row r="105" spans="3:23" s="97" customFormat="1" ht="48" hidden="1">
      <c r="C105" s="96" t="s">
        <v>200</v>
      </c>
      <c r="D105" s="306"/>
      <c r="E105" s="10" t="s">
        <v>312</v>
      </c>
      <c r="F105" s="309" t="s">
        <v>313</v>
      </c>
      <c r="G105" s="310" t="s">
        <v>314</v>
      </c>
      <c r="H105" s="10" t="s">
        <v>9</v>
      </c>
      <c r="I105" s="10">
        <v>25</v>
      </c>
      <c r="J105" s="10" t="s">
        <v>309</v>
      </c>
      <c r="K105" s="10">
        <v>104</v>
      </c>
      <c r="L105" s="66"/>
      <c r="M105" s="66">
        <v>43.3</v>
      </c>
      <c r="N105" s="9" t="s">
        <v>9</v>
      </c>
      <c r="O105" s="206"/>
      <c r="P105" s="206"/>
      <c r="Q105" s="206"/>
      <c r="R105" s="125"/>
      <c r="S105" s="125"/>
      <c r="T105" s="84"/>
      <c r="U105" s="84"/>
      <c r="V105" s="84" t="s">
        <v>138</v>
      </c>
      <c r="W105" s="97">
        <f>I105*K105/60</f>
        <v>43.333333333333336</v>
      </c>
    </row>
    <row r="106" spans="3:22" s="6" customFormat="1" ht="189" customHeight="1">
      <c r="C106" s="79" t="s">
        <v>198</v>
      </c>
      <c r="D106" s="284"/>
      <c r="E106" s="9" t="s">
        <v>24</v>
      </c>
      <c r="F106" s="37" t="s">
        <v>275</v>
      </c>
      <c r="G106" s="40" t="s">
        <v>27</v>
      </c>
      <c r="H106" s="5" t="s">
        <v>9</v>
      </c>
      <c r="I106" s="9">
        <v>25</v>
      </c>
      <c r="J106" s="9"/>
      <c r="K106" s="9">
        <v>50</v>
      </c>
      <c r="L106" s="65">
        <v>20.8</v>
      </c>
      <c r="M106" s="65"/>
      <c r="N106" s="9" t="s">
        <v>9</v>
      </c>
      <c r="O106" s="206">
        <v>25</v>
      </c>
      <c r="P106" s="206" t="s">
        <v>279</v>
      </c>
      <c r="Q106" s="210">
        <v>24</v>
      </c>
      <c r="R106" s="161">
        <f>ROUND(O106*Q106/60,1)</f>
        <v>10</v>
      </c>
      <c r="S106" s="161"/>
      <c r="T106" s="256">
        <f aca="true" t="shared" si="3" ref="T106:T117">R106-L106</f>
        <v>-10.8</v>
      </c>
      <c r="U106" s="162"/>
      <c r="V106" s="84" t="s">
        <v>226</v>
      </c>
    </row>
    <row r="107" spans="3:22" s="6" customFormat="1" ht="41.25" customHeight="1">
      <c r="C107" s="79" t="s">
        <v>198</v>
      </c>
      <c r="D107" s="284"/>
      <c r="E107" s="9" t="s">
        <v>5</v>
      </c>
      <c r="F107" s="29" t="s">
        <v>136</v>
      </c>
      <c r="G107" s="31" t="s">
        <v>4</v>
      </c>
      <c r="H107" s="5" t="s">
        <v>9</v>
      </c>
      <c r="I107" s="9">
        <v>15</v>
      </c>
      <c r="J107" s="9" t="s">
        <v>187</v>
      </c>
      <c r="K107" s="9">
        <v>52</v>
      </c>
      <c r="L107" s="65">
        <v>13</v>
      </c>
      <c r="M107" s="65"/>
      <c r="N107" s="9" t="s">
        <v>9</v>
      </c>
      <c r="O107" s="206">
        <v>15</v>
      </c>
      <c r="P107" s="206" t="s">
        <v>187</v>
      </c>
      <c r="Q107" s="210">
        <v>51</v>
      </c>
      <c r="R107" s="161">
        <f>ROUND(O107*Q107/60,1)</f>
        <v>12.8</v>
      </c>
      <c r="S107" s="161"/>
      <c r="T107" s="256">
        <f t="shared" si="3"/>
        <v>-0.1999999999999993</v>
      </c>
      <c r="U107" s="162"/>
      <c r="V107" s="48"/>
    </row>
    <row r="108" spans="3:22" s="6" customFormat="1" ht="120">
      <c r="C108" s="79" t="s">
        <v>198</v>
      </c>
      <c r="D108" s="284"/>
      <c r="E108" s="9" t="s">
        <v>276</v>
      </c>
      <c r="F108" s="37" t="s">
        <v>237</v>
      </c>
      <c r="G108" s="24" t="s">
        <v>2</v>
      </c>
      <c r="H108" s="9" t="s">
        <v>9</v>
      </c>
      <c r="I108" s="9">
        <v>30</v>
      </c>
      <c r="J108" s="9" t="s">
        <v>187</v>
      </c>
      <c r="K108" s="9">
        <v>50</v>
      </c>
      <c r="L108" s="65">
        <v>25</v>
      </c>
      <c r="M108" s="65"/>
      <c r="N108" s="9" t="s">
        <v>9</v>
      </c>
      <c r="O108" s="206">
        <v>30</v>
      </c>
      <c r="P108" s="206" t="s">
        <v>187</v>
      </c>
      <c r="Q108" s="206">
        <v>50</v>
      </c>
      <c r="R108" s="125">
        <v>25</v>
      </c>
      <c r="S108" s="125"/>
      <c r="T108" s="256">
        <f t="shared" si="3"/>
        <v>0</v>
      </c>
      <c r="U108" s="162"/>
      <c r="V108" s="48"/>
    </row>
    <row r="109" spans="3:22" s="6" customFormat="1" ht="123" customHeight="1">
      <c r="C109" s="79" t="s">
        <v>202</v>
      </c>
      <c r="D109" s="284"/>
      <c r="E109" s="9" t="s">
        <v>209</v>
      </c>
      <c r="F109" s="37" t="s">
        <v>3</v>
      </c>
      <c r="G109" s="40" t="s">
        <v>296</v>
      </c>
      <c r="H109" s="9" t="s">
        <v>9</v>
      </c>
      <c r="I109" s="9">
        <v>20</v>
      </c>
      <c r="J109" s="9" t="s">
        <v>181</v>
      </c>
      <c r="K109" s="9">
        <v>24</v>
      </c>
      <c r="L109" s="65">
        <v>8</v>
      </c>
      <c r="M109" s="65"/>
      <c r="N109" s="9" t="s">
        <v>9</v>
      </c>
      <c r="O109" s="206"/>
      <c r="P109" s="206"/>
      <c r="Q109" s="206"/>
      <c r="R109" s="125"/>
      <c r="S109" s="125"/>
      <c r="T109" s="256">
        <f t="shared" si="3"/>
        <v>-8</v>
      </c>
      <c r="U109" s="160"/>
      <c r="V109" s="160"/>
    </row>
    <row r="110" spans="3:22" s="6" customFormat="1" ht="195.75" customHeight="1">
      <c r="C110" s="79" t="s">
        <v>199</v>
      </c>
      <c r="D110" s="284"/>
      <c r="E110" s="9" t="s">
        <v>338</v>
      </c>
      <c r="F110" s="37" t="s">
        <v>339</v>
      </c>
      <c r="G110" s="40" t="s">
        <v>340</v>
      </c>
      <c r="H110" s="9" t="s">
        <v>9</v>
      </c>
      <c r="I110" s="9">
        <v>20</v>
      </c>
      <c r="J110" s="9" t="s">
        <v>341</v>
      </c>
      <c r="K110" s="9">
        <v>12</v>
      </c>
      <c r="L110" s="65">
        <v>4</v>
      </c>
      <c r="M110" s="65"/>
      <c r="N110" s="9" t="s">
        <v>9</v>
      </c>
      <c r="O110" s="206">
        <v>20</v>
      </c>
      <c r="P110" s="206" t="s">
        <v>341</v>
      </c>
      <c r="Q110" s="206">
        <v>12</v>
      </c>
      <c r="R110" s="125">
        <v>4</v>
      </c>
      <c r="S110" s="125"/>
      <c r="T110" s="256">
        <f t="shared" si="3"/>
        <v>0</v>
      </c>
      <c r="U110" s="162"/>
      <c r="V110" s="48"/>
    </row>
    <row r="111" spans="3:22" s="6" customFormat="1" ht="143.25" customHeight="1">
      <c r="C111" s="79" t="s">
        <v>199</v>
      </c>
      <c r="D111" s="284"/>
      <c r="E111" s="9" t="s">
        <v>280</v>
      </c>
      <c r="F111" s="37" t="s">
        <v>342</v>
      </c>
      <c r="G111" s="24" t="s">
        <v>344</v>
      </c>
      <c r="H111" s="9" t="s">
        <v>9</v>
      </c>
      <c r="I111" s="9">
        <v>30</v>
      </c>
      <c r="J111" s="9"/>
      <c r="K111" s="9">
        <v>5</v>
      </c>
      <c r="L111" s="65">
        <v>2.5</v>
      </c>
      <c r="M111" s="65"/>
      <c r="N111" s="9" t="s">
        <v>9</v>
      </c>
      <c r="O111" s="206">
        <v>30</v>
      </c>
      <c r="P111" s="206"/>
      <c r="Q111" s="206">
        <v>5</v>
      </c>
      <c r="R111" s="125">
        <v>2.5</v>
      </c>
      <c r="S111" s="125"/>
      <c r="T111" s="256">
        <f t="shared" si="3"/>
        <v>0</v>
      </c>
      <c r="U111" s="162"/>
      <c r="V111" s="48"/>
    </row>
    <row r="112" spans="3:22" s="6" customFormat="1" ht="51.75" customHeight="1">
      <c r="C112" s="79" t="s">
        <v>199</v>
      </c>
      <c r="D112" s="284"/>
      <c r="E112" s="9" t="s">
        <v>49</v>
      </c>
      <c r="F112" s="29" t="s">
        <v>50</v>
      </c>
      <c r="G112" s="31" t="s">
        <v>51</v>
      </c>
      <c r="H112" s="9" t="s">
        <v>9</v>
      </c>
      <c r="I112" s="9">
        <v>25</v>
      </c>
      <c r="J112" s="9" t="s">
        <v>187</v>
      </c>
      <c r="K112" s="9">
        <v>52</v>
      </c>
      <c r="L112" s="65">
        <v>21.7</v>
      </c>
      <c r="M112" s="65"/>
      <c r="N112" s="9" t="s">
        <v>9</v>
      </c>
      <c r="O112" s="206">
        <v>25</v>
      </c>
      <c r="P112" s="206" t="s">
        <v>187</v>
      </c>
      <c r="Q112" s="206">
        <v>39</v>
      </c>
      <c r="R112" s="161">
        <f>ROUND(O112*Q112/60,1)-0.1</f>
        <v>16.2</v>
      </c>
      <c r="S112" s="125"/>
      <c r="T112" s="256">
        <f t="shared" si="3"/>
        <v>-5.5</v>
      </c>
      <c r="U112" s="162"/>
      <c r="V112" s="202">
        <v>-0.1</v>
      </c>
    </row>
    <row r="113" spans="3:22" s="6" customFormat="1" ht="60">
      <c r="C113" s="79" t="s">
        <v>194</v>
      </c>
      <c r="D113" s="305"/>
      <c r="E113" s="206" t="s">
        <v>399</v>
      </c>
      <c r="F113" s="55" t="s">
        <v>108</v>
      </c>
      <c r="G113" s="55" t="s">
        <v>109</v>
      </c>
      <c r="H113" s="9" t="s">
        <v>9</v>
      </c>
      <c r="I113" s="9">
        <v>60</v>
      </c>
      <c r="J113" s="9" t="s">
        <v>318</v>
      </c>
      <c r="K113" s="9">
        <v>26</v>
      </c>
      <c r="L113" s="65">
        <v>26</v>
      </c>
      <c r="M113" s="65"/>
      <c r="N113" s="9" t="s">
        <v>9</v>
      </c>
      <c r="O113" s="206"/>
      <c r="P113" s="206"/>
      <c r="Q113" s="206"/>
      <c r="R113" s="125">
        <v>44.6</v>
      </c>
      <c r="S113" s="125"/>
      <c r="T113" s="256">
        <f t="shared" si="3"/>
        <v>18.6</v>
      </c>
      <c r="U113" s="162"/>
      <c r="V113" s="48"/>
    </row>
    <row r="114" spans="3:22" s="6" customFormat="1" ht="56.25" customHeight="1">
      <c r="C114" s="79" t="s">
        <v>194</v>
      </c>
      <c r="D114" s="305"/>
      <c r="E114" s="9" t="s">
        <v>100</v>
      </c>
      <c r="F114" s="37" t="s">
        <v>400</v>
      </c>
      <c r="G114" s="55" t="s">
        <v>109</v>
      </c>
      <c r="H114" s="9" t="s">
        <v>9</v>
      </c>
      <c r="I114" s="9">
        <v>30</v>
      </c>
      <c r="J114" s="9"/>
      <c r="K114" s="9">
        <v>32</v>
      </c>
      <c r="L114" s="65">
        <v>16</v>
      </c>
      <c r="M114" s="65"/>
      <c r="N114" s="9" t="s">
        <v>9</v>
      </c>
      <c r="O114" s="206">
        <v>30</v>
      </c>
      <c r="P114" s="206"/>
      <c r="Q114" s="206">
        <v>20</v>
      </c>
      <c r="R114" s="161">
        <f>ROUND(O114*Q114/60,1)</f>
        <v>10</v>
      </c>
      <c r="S114" s="125"/>
      <c r="T114" s="256">
        <f t="shared" si="3"/>
        <v>-6</v>
      </c>
      <c r="U114" s="162"/>
      <c r="V114" s="48"/>
    </row>
    <row r="115" spans="3:22" s="6" customFormat="1" ht="55.5" customHeight="1">
      <c r="C115" s="79" t="s">
        <v>194</v>
      </c>
      <c r="D115" s="305"/>
      <c r="E115" s="9" t="s">
        <v>101</v>
      </c>
      <c r="F115" s="37" t="s">
        <v>43</v>
      </c>
      <c r="G115" s="55" t="s">
        <v>109</v>
      </c>
      <c r="H115" s="9" t="s">
        <v>9</v>
      </c>
      <c r="I115" s="9">
        <v>30</v>
      </c>
      <c r="J115" s="9"/>
      <c r="K115" s="9">
        <v>26</v>
      </c>
      <c r="L115" s="65">
        <v>13</v>
      </c>
      <c r="M115" s="65"/>
      <c r="N115" s="9" t="s">
        <v>9</v>
      </c>
      <c r="O115" s="206">
        <v>30</v>
      </c>
      <c r="P115" s="206"/>
      <c r="Q115" s="206">
        <v>18</v>
      </c>
      <c r="R115" s="161">
        <f>ROUND(O115*Q115/60,1)</f>
        <v>9</v>
      </c>
      <c r="S115" s="125"/>
      <c r="T115" s="256">
        <f t="shared" si="3"/>
        <v>-4</v>
      </c>
      <c r="U115" s="162"/>
      <c r="V115" s="48"/>
    </row>
    <row r="116" spans="3:22" s="6" customFormat="1" ht="141.75" customHeight="1">
      <c r="C116" s="79" t="s">
        <v>200</v>
      </c>
      <c r="D116" s="305"/>
      <c r="E116" s="9" t="s">
        <v>307</v>
      </c>
      <c r="F116" s="37" t="s">
        <v>308</v>
      </c>
      <c r="G116" s="24" t="s">
        <v>401</v>
      </c>
      <c r="H116" s="9" t="s">
        <v>9</v>
      </c>
      <c r="I116" s="9">
        <v>24</v>
      </c>
      <c r="J116" s="9" t="s">
        <v>309</v>
      </c>
      <c r="K116" s="9">
        <v>104</v>
      </c>
      <c r="L116" s="65"/>
      <c r="M116" s="65">
        <v>41.6</v>
      </c>
      <c r="N116" s="9" t="s">
        <v>9</v>
      </c>
      <c r="O116" s="206">
        <v>24</v>
      </c>
      <c r="P116" s="206" t="s">
        <v>309</v>
      </c>
      <c r="Q116" s="206">
        <v>104</v>
      </c>
      <c r="R116" s="125"/>
      <c r="S116" s="125">
        <v>41.6</v>
      </c>
      <c r="T116" s="256">
        <f t="shared" si="3"/>
        <v>0</v>
      </c>
      <c r="U116" s="162"/>
      <c r="V116" s="48"/>
    </row>
    <row r="117" spans="3:22" s="6" customFormat="1" ht="71.25" customHeight="1">
      <c r="C117" s="79" t="s">
        <v>197</v>
      </c>
      <c r="D117" s="284"/>
      <c r="E117" s="9" t="s">
        <v>257</v>
      </c>
      <c r="F117" s="37" t="s">
        <v>192</v>
      </c>
      <c r="G117" s="18" t="s">
        <v>46</v>
      </c>
      <c r="H117" s="9" t="s">
        <v>9</v>
      </c>
      <c r="I117" s="9">
        <v>25</v>
      </c>
      <c r="J117" s="9" t="s">
        <v>181</v>
      </c>
      <c r="K117" s="9">
        <v>24</v>
      </c>
      <c r="L117" s="65">
        <v>10</v>
      </c>
      <c r="M117" s="65"/>
      <c r="N117" s="9" t="s">
        <v>9</v>
      </c>
      <c r="O117" s="206">
        <v>25</v>
      </c>
      <c r="P117" s="206" t="s">
        <v>181</v>
      </c>
      <c r="Q117" s="206">
        <v>18</v>
      </c>
      <c r="R117" s="161">
        <f>ROUND(O117*Q117/60,1)</f>
        <v>7.5</v>
      </c>
      <c r="S117" s="125"/>
      <c r="T117" s="256">
        <f t="shared" si="3"/>
        <v>-2.5</v>
      </c>
      <c r="U117" s="162"/>
      <c r="V117" s="48"/>
    </row>
    <row r="118" spans="1:29" s="185" customFormat="1" ht="55.5" customHeight="1">
      <c r="A118" s="191">
        <v>3</v>
      </c>
      <c r="B118" s="191">
        <v>2</v>
      </c>
      <c r="C118" s="178"/>
      <c r="D118" s="307"/>
      <c r="E118" s="206" t="s">
        <v>246</v>
      </c>
      <c r="F118" s="238" t="s">
        <v>59</v>
      </c>
      <c r="G118" s="55" t="s">
        <v>109</v>
      </c>
      <c r="H118" s="235"/>
      <c r="I118" s="243"/>
      <c r="J118" s="243"/>
      <c r="K118" s="243"/>
      <c r="L118" s="243"/>
      <c r="M118" s="243"/>
      <c r="N118" s="9" t="s">
        <v>9</v>
      </c>
      <c r="O118" s="212">
        <v>45</v>
      </c>
      <c r="P118" s="213" t="s">
        <v>243</v>
      </c>
      <c r="Q118" s="212">
        <v>36</v>
      </c>
      <c r="R118" s="161">
        <f>ROUND(O118*Q118/60,1)</f>
        <v>27</v>
      </c>
      <c r="S118" s="161"/>
      <c r="T118" s="259">
        <f>R118-L118</f>
        <v>27</v>
      </c>
      <c r="U118" s="236"/>
      <c r="V118" s="187"/>
      <c r="W118" s="187"/>
      <c r="X118" s="187"/>
      <c r="Y118" s="187"/>
      <c r="Z118" s="187"/>
      <c r="AA118" s="187"/>
      <c r="AB118" s="187"/>
      <c r="AC118" s="187"/>
    </row>
    <row r="119" spans="1:29" s="185" customFormat="1" ht="52.5" customHeight="1">
      <c r="A119" s="191">
        <v>3</v>
      </c>
      <c r="B119" s="191">
        <v>2</v>
      </c>
      <c r="C119" s="178"/>
      <c r="D119" s="307"/>
      <c r="E119" s="206" t="s">
        <v>245</v>
      </c>
      <c r="F119" s="238" t="s">
        <v>278</v>
      </c>
      <c r="G119" s="18" t="s">
        <v>407</v>
      </c>
      <c r="H119" s="244"/>
      <c r="I119" s="243"/>
      <c r="J119" s="243"/>
      <c r="K119" s="243"/>
      <c r="L119" s="243"/>
      <c r="M119" s="243"/>
      <c r="N119" s="9" t="s">
        <v>9</v>
      </c>
      <c r="O119" s="212">
        <v>25</v>
      </c>
      <c r="P119" s="213" t="s">
        <v>243</v>
      </c>
      <c r="Q119" s="212">
        <v>10</v>
      </c>
      <c r="R119" s="161">
        <f>ROUND(O119*Q119/60,1)</f>
        <v>4.2</v>
      </c>
      <c r="S119" s="161"/>
      <c r="T119" s="259">
        <f>R119-L119</f>
        <v>4.2</v>
      </c>
      <c r="U119" s="236"/>
      <c r="V119" s="187"/>
      <c r="W119" s="187"/>
      <c r="X119" s="187"/>
      <c r="Y119" s="187"/>
      <c r="Z119" s="187"/>
      <c r="AA119" s="187"/>
      <c r="AB119" s="187"/>
      <c r="AC119" s="187"/>
    </row>
    <row r="120" spans="1:29" s="171" customFormat="1" ht="55.5" customHeight="1">
      <c r="A120" s="191">
        <v>3</v>
      </c>
      <c r="B120" s="185">
        <v>3</v>
      </c>
      <c r="C120" s="178"/>
      <c r="D120" s="307"/>
      <c r="E120" s="206" t="s">
        <v>244</v>
      </c>
      <c r="F120" s="238" t="s">
        <v>415</v>
      </c>
      <c r="G120" s="18" t="s">
        <v>421</v>
      </c>
      <c r="H120" s="247"/>
      <c r="I120" s="243"/>
      <c r="J120" s="243"/>
      <c r="K120" s="243"/>
      <c r="L120" s="243"/>
      <c r="M120" s="243"/>
      <c r="N120" s="9" t="s">
        <v>9</v>
      </c>
      <c r="O120" s="212">
        <v>30</v>
      </c>
      <c r="P120" s="213" t="s">
        <v>243</v>
      </c>
      <c r="Q120" s="212">
        <v>30</v>
      </c>
      <c r="R120" s="161">
        <f>ROUND(O120*Q120/60,1)</f>
        <v>15</v>
      </c>
      <c r="S120" s="161"/>
      <c r="T120" s="259">
        <f>R120-L120</f>
        <v>15</v>
      </c>
      <c r="U120" s="236"/>
      <c r="V120" s="170"/>
      <c r="W120" s="170"/>
      <c r="X120" s="170"/>
      <c r="Y120" s="170"/>
      <c r="Z120" s="170"/>
      <c r="AA120" s="170"/>
      <c r="AB120" s="170"/>
      <c r="AC120" s="170"/>
    </row>
    <row r="121" spans="1:19" ht="48" customHeight="1">
      <c r="A121" s="99" t="s">
        <v>199</v>
      </c>
      <c r="B121" s="99"/>
      <c r="C121" s="99"/>
      <c r="D121" s="287"/>
      <c r="E121" s="9" t="s">
        <v>60</v>
      </c>
      <c r="F121" s="53" t="s">
        <v>84</v>
      </c>
      <c r="G121" s="18" t="s">
        <v>421</v>
      </c>
      <c r="H121" s="106"/>
      <c r="I121" s="100"/>
      <c r="J121" s="106"/>
      <c r="K121" s="140"/>
      <c r="L121" s="140"/>
      <c r="M121" s="91"/>
      <c r="N121" s="9" t="s">
        <v>9</v>
      </c>
      <c r="O121" s="122">
        <v>20</v>
      </c>
      <c r="P121" s="214" t="s">
        <v>309</v>
      </c>
      <c r="Q121" s="122">
        <v>100</v>
      </c>
      <c r="R121" s="122"/>
      <c r="S121" s="125">
        <f>ROUND(O121*Q121/60,1)</f>
        <v>33.3</v>
      </c>
    </row>
    <row r="122" spans="1:19" ht="54.75" customHeight="1">
      <c r="A122" s="99" t="s">
        <v>199</v>
      </c>
      <c r="B122" s="99"/>
      <c r="C122" s="99"/>
      <c r="D122" s="287"/>
      <c r="E122" s="9" t="s">
        <v>65</v>
      </c>
      <c r="F122" s="55" t="s">
        <v>86</v>
      </c>
      <c r="G122" s="18" t="s">
        <v>408</v>
      </c>
      <c r="H122" s="106"/>
      <c r="I122" s="100"/>
      <c r="J122" s="106"/>
      <c r="K122" s="140"/>
      <c r="L122" s="140"/>
      <c r="M122" s="91"/>
      <c r="N122" s="9" t="s">
        <v>9</v>
      </c>
      <c r="O122" s="122">
        <v>20</v>
      </c>
      <c r="P122" s="214" t="s">
        <v>23</v>
      </c>
      <c r="Q122" s="122">
        <v>50</v>
      </c>
      <c r="R122" s="122"/>
      <c r="S122" s="125">
        <f>ROUND(O122*Q122/60,1)</f>
        <v>16.7</v>
      </c>
    </row>
    <row r="123" spans="1:22" ht="118.5" customHeight="1">
      <c r="A123" s="99" t="s">
        <v>199</v>
      </c>
      <c r="B123" s="99"/>
      <c r="C123" s="99"/>
      <c r="D123" s="287"/>
      <c r="E123" s="9" t="s">
        <v>74</v>
      </c>
      <c r="F123" s="53" t="s">
        <v>412</v>
      </c>
      <c r="G123" s="24" t="s">
        <v>165</v>
      </c>
      <c r="H123" s="106"/>
      <c r="I123" s="100"/>
      <c r="J123" s="106"/>
      <c r="K123" s="140"/>
      <c r="L123" s="140"/>
      <c r="M123" s="91"/>
      <c r="N123" s="9" t="s">
        <v>9</v>
      </c>
      <c r="O123" s="122">
        <v>5</v>
      </c>
      <c r="P123" s="214" t="s">
        <v>75</v>
      </c>
      <c r="Q123" s="122">
        <f>3*9*4+18</f>
        <v>126</v>
      </c>
      <c r="R123" s="122"/>
      <c r="S123" s="125">
        <f>ROUND(O123*Q123/60,1)</f>
        <v>10.5</v>
      </c>
      <c r="V123" s="158">
        <f>SUM(S121:S123)</f>
        <v>60.5</v>
      </c>
    </row>
    <row r="124" spans="3:23" s="34" customFormat="1" ht="31.5" customHeight="1">
      <c r="C124" s="80"/>
      <c r="D124" s="288"/>
      <c r="E124" s="14" t="s">
        <v>126</v>
      </c>
      <c r="F124" s="38"/>
      <c r="G124" s="21"/>
      <c r="H124" s="33"/>
      <c r="I124" s="33"/>
      <c r="J124" s="33"/>
      <c r="K124" s="33"/>
      <c r="L124" s="67"/>
      <c r="M124" s="311">
        <v>100</v>
      </c>
      <c r="N124" s="33"/>
      <c r="O124" s="216"/>
      <c r="P124" s="216"/>
      <c r="Q124" s="216"/>
      <c r="R124" s="217"/>
      <c r="S124" s="217">
        <f>143.3-V123+M104</f>
        <v>95.80000000000001</v>
      </c>
      <c r="T124" s="49"/>
      <c r="U124" s="49"/>
      <c r="V124" s="129" t="s">
        <v>387</v>
      </c>
      <c r="W124" s="130" t="s">
        <v>227</v>
      </c>
    </row>
    <row r="125" spans="3:22" s="15" customFormat="1" ht="33.75" customHeight="1" thickBot="1">
      <c r="C125" s="81"/>
      <c r="D125" s="289"/>
      <c r="E125" s="16" t="s">
        <v>214</v>
      </c>
      <c r="F125" s="27"/>
      <c r="G125" s="22"/>
      <c r="H125" s="16"/>
      <c r="I125" s="16"/>
      <c r="J125" s="16"/>
      <c r="K125" s="16">
        <f>SUM(K99:K124)</f>
        <v>1077</v>
      </c>
      <c r="L125" s="69">
        <f>SUM(L99:L124)</f>
        <v>391.7</v>
      </c>
      <c r="M125" s="69">
        <f>SUM(M99:M124)</f>
        <v>197.9</v>
      </c>
      <c r="N125" s="16"/>
      <c r="O125" s="220"/>
      <c r="P125" s="220"/>
      <c r="Q125" s="220"/>
      <c r="R125" s="221">
        <f>SUM(R99:R124)</f>
        <v>391.70000000000005</v>
      </c>
      <c r="S125" s="221">
        <f>SUM(S99:S124)</f>
        <v>197.90000000000003</v>
      </c>
      <c r="T125" s="50"/>
      <c r="U125" s="50"/>
      <c r="V125" s="50"/>
    </row>
    <row r="126" spans="3:22" s="15" customFormat="1" ht="38.25" customHeight="1" thickBot="1">
      <c r="C126" s="81"/>
      <c r="D126" s="265"/>
      <c r="E126" s="337" t="s">
        <v>215</v>
      </c>
      <c r="F126" s="350"/>
      <c r="G126" s="350"/>
      <c r="H126" s="350"/>
      <c r="I126" s="350"/>
      <c r="J126" s="350"/>
      <c r="K126" s="350"/>
      <c r="L126" s="350"/>
      <c r="M126" s="350"/>
      <c r="N126" s="196"/>
      <c r="O126" s="196"/>
      <c r="P126" s="196"/>
      <c r="Q126" s="196"/>
      <c r="R126" s="196"/>
      <c r="S126" s="197"/>
      <c r="T126" s="50"/>
      <c r="U126" s="50"/>
      <c r="V126" s="50"/>
    </row>
    <row r="127" spans="3:22" s="6" customFormat="1" ht="55.5" customHeight="1">
      <c r="C127" s="79" t="s">
        <v>201</v>
      </c>
      <c r="D127" s="103"/>
      <c r="E127" s="12" t="s">
        <v>216</v>
      </c>
      <c r="F127" s="32" t="s">
        <v>0</v>
      </c>
      <c r="G127" s="57" t="s">
        <v>379</v>
      </c>
      <c r="H127" s="12" t="s">
        <v>9</v>
      </c>
      <c r="I127" s="12">
        <v>25</v>
      </c>
      <c r="J127" s="12" t="s">
        <v>187</v>
      </c>
      <c r="K127" s="12">
        <v>48</v>
      </c>
      <c r="L127" s="64">
        <v>20</v>
      </c>
      <c r="M127" s="64"/>
      <c r="N127" s="12" t="s">
        <v>9</v>
      </c>
      <c r="O127" s="208">
        <v>25</v>
      </c>
      <c r="P127" s="208" t="s">
        <v>187</v>
      </c>
      <c r="Q127" s="208">
        <v>48</v>
      </c>
      <c r="R127" s="209">
        <v>20</v>
      </c>
      <c r="S127" s="209"/>
      <c r="T127" s="256">
        <f>R127-L127</f>
        <v>0</v>
      </c>
      <c r="U127" s="162">
        <f>R127</f>
        <v>20</v>
      </c>
      <c r="V127" s="48"/>
    </row>
    <row r="128" spans="3:22" s="6" customFormat="1" ht="141.75" customHeight="1">
      <c r="C128" s="79" t="s">
        <v>202</v>
      </c>
      <c r="D128" s="284"/>
      <c r="E128" s="9" t="s">
        <v>210</v>
      </c>
      <c r="F128" s="37" t="s">
        <v>266</v>
      </c>
      <c r="G128" s="28" t="s">
        <v>267</v>
      </c>
      <c r="H128" s="9" t="s">
        <v>9</v>
      </c>
      <c r="I128" s="9">
        <v>20</v>
      </c>
      <c r="J128" s="9" t="s">
        <v>187</v>
      </c>
      <c r="K128" s="9">
        <v>52</v>
      </c>
      <c r="L128" s="65">
        <f>17.33-0.1</f>
        <v>17.229999999999997</v>
      </c>
      <c r="M128" s="65"/>
      <c r="N128" s="9" t="s">
        <v>9</v>
      </c>
      <c r="O128" s="206">
        <v>20</v>
      </c>
      <c r="P128" s="206" t="s">
        <v>187</v>
      </c>
      <c r="Q128" s="206">
        <v>47</v>
      </c>
      <c r="R128" s="125">
        <v>15.7</v>
      </c>
      <c r="S128" s="125"/>
      <c r="T128" s="256">
        <f>R128-L128</f>
        <v>-1.5299999999999976</v>
      </c>
      <c r="U128" s="162">
        <f aca="true" t="shared" si="4" ref="U128:U158">R128</f>
        <v>15.7</v>
      </c>
      <c r="V128" s="48"/>
    </row>
    <row r="129" spans="3:22" s="6" customFormat="1" ht="120" customHeight="1">
      <c r="C129" s="79" t="s">
        <v>198</v>
      </c>
      <c r="D129" s="290"/>
      <c r="E129" s="9" t="s">
        <v>179</v>
      </c>
      <c r="F129" s="37" t="s">
        <v>180</v>
      </c>
      <c r="G129" s="28" t="s">
        <v>269</v>
      </c>
      <c r="H129" s="9" t="s">
        <v>9</v>
      </c>
      <c r="I129" s="9">
        <v>30</v>
      </c>
      <c r="J129" s="9" t="s">
        <v>187</v>
      </c>
      <c r="K129" s="9">
        <v>52</v>
      </c>
      <c r="L129" s="65">
        <v>26</v>
      </c>
      <c r="M129" s="65"/>
      <c r="N129" s="9" t="s">
        <v>9</v>
      </c>
      <c r="O129" s="206">
        <v>30</v>
      </c>
      <c r="P129" s="206" t="s">
        <v>187</v>
      </c>
      <c r="Q129" s="206">
        <v>52</v>
      </c>
      <c r="R129" s="125">
        <v>26</v>
      </c>
      <c r="S129" s="125"/>
      <c r="T129" s="256">
        <f>R129-L129</f>
        <v>0</v>
      </c>
      <c r="U129" s="162">
        <f t="shared" si="4"/>
        <v>26</v>
      </c>
      <c r="V129" s="48"/>
    </row>
    <row r="130" spans="3:22" s="6" customFormat="1" ht="60" customHeight="1">
      <c r="C130" s="79" t="s">
        <v>195</v>
      </c>
      <c r="D130" s="284"/>
      <c r="E130" s="9" t="s">
        <v>97</v>
      </c>
      <c r="F130" s="55" t="s">
        <v>111</v>
      </c>
      <c r="G130" s="55" t="s">
        <v>112</v>
      </c>
      <c r="H130" s="9" t="s">
        <v>9</v>
      </c>
      <c r="I130" s="9">
        <v>60</v>
      </c>
      <c r="J130" s="9"/>
      <c r="K130" s="9">
        <v>12</v>
      </c>
      <c r="L130" s="65">
        <v>12</v>
      </c>
      <c r="M130" s="65"/>
      <c r="N130" s="9" t="s">
        <v>9</v>
      </c>
      <c r="O130" s="206">
        <v>60</v>
      </c>
      <c r="P130" s="206"/>
      <c r="Q130" s="206">
        <v>12</v>
      </c>
      <c r="R130" s="125">
        <v>12</v>
      </c>
      <c r="S130" s="125"/>
      <c r="T130" s="256">
        <f>R130-L130</f>
        <v>0</v>
      </c>
      <c r="U130" s="162">
        <f t="shared" si="4"/>
        <v>12</v>
      </c>
      <c r="V130" s="48"/>
    </row>
    <row r="131" spans="3:22" s="6" customFormat="1" ht="59.25" customHeight="1">
      <c r="C131" s="79" t="s">
        <v>199</v>
      </c>
      <c r="D131" s="284"/>
      <c r="E131" s="9" t="s">
        <v>373</v>
      </c>
      <c r="F131" s="37" t="s">
        <v>374</v>
      </c>
      <c r="G131" s="40" t="s">
        <v>331</v>
      </c>
      <c r="H131" s="9" t="s">
        <v>9</v>
      </c>
      <c r="I131" s="9">
        <v>60</v>
      </c>
      <c r="J131" s="9"/>
      <c r="K131" s="9">
        <v>2</v>
      </c>
      <c r="L131" s="65">
        <v>2</v>
      </c>
      <c r="M131" s="65"/>
      <c r="N131" s="9" t="s">
        <v>9</v>
      </c>
      <c r="O131" s="206">
        <v>60</v>
      </c>
      <c r="P131" s="206"/>
      <c r="Q131" s="206">
        <v>2</v>
      </c>
      <c r="R131" s="125">
        <v>2</v>
      </c>
      <c r="S131" s="125"/>
      <c r="T131" s="256">
        <f aca="true" t="shared" si="5" ref="T131:T152">R131-L131</f>
        <v>0</v>
      </c>
      <c r="U131" s="162">
        <f t="shared" si="4"/>
        <v>2</v>
      </c>
      <c r="V131" s="48"/>
    </row>
    <row r="132" spans="3:22" s="6" customFormat="1" ht="66" customHeight="1">
      <c r="C132" s="79" t="s">
        <v>199</v>
      </c>
      <c r="D132" s="284"/>
      <c r="E132" s="9" t="s">
        <v>95</v>
      </c>
      <c r="F132" s="55" t="s">
        <v>105</v>
      </c>
      <c r="G132" s="55" t="s">
        <v>106</v>
      </c>
      <c r="H132" s="9" t="s">
        <v>9</v>
      </c>
      <c r="I132" s="9">
        <v>90</v>
      </c>
      <c r="J132" s="9"/>
      <c r="K132" s="9">
        <v>48</v>
      </c>
      <c r="L132" s="65">
        <v>72</v>
      </c>
      <c r="M132" s="65"/>
      <c r="N132" s="9" t="s">
        <v>9</v>
      </c>
      <c r="O132" s="206">
        <v>90</v>
      </c>
      <c r="P132" s="206"/>
      <c r="Q132" s="206">
        <v>40</v>
      </c>
      <c r="R132" s="125">
        <v>60</v>
      </c>
      <c r="S132" s="125"/>
      <c r="T132" s="256">
        <f t="shared" si="5"/>
        <v>-12</v>
      </c>
      <c r="U132" s="162">
        <f t="shared" si="4"/>
        <v>60</v>
      </c>
      <c r="V132" s="48"/>
    </row>
    <row r="133" spans="3:22" s="6" customFormat="1" ht="60">
      <c r="C133" s="79" t="s">
        <v>199</v>
      </c>
      <c r="D133" s="284"/>
      <c r="E133" s="9" t="s">
        <v>96</v>
      </c>
      <c r="F133" s="55" t="s">
        <v>105</v>
      </c>
      <c r="G133" s="55" t="s">
        <v>106</v>
      </c>
      <c r="H133" s="9" t="s">
        <v>9</v>
      </c>
      <c r="I133" s="9">
        <v>60</v>
      </c>
      <c r="J133" s="9"/>
      <c r="K133" s="9">
        <v>32</v>
      </c>
      <c r="L133" s="65">
        <v>32</v>
      </c>
      <c r="M133" s="65"/>
      <c r="N133" s="9" t="s">
        <v>9</v>
      </c>
      <c r="O133" s="206">
        <v>60</v>
      </c>
      <c r="P133" s="206"/>
      <c r="Q133" s="206">
        <v>32</v>
      </c>
      <c r="R133" s="125">
        <v>32</v>
      </c>
      <c r="S133" s="125"/>
      <c r="T133" s="256">
        <f t="shared" si="5"/>
        <v>0</v>
      </c>
      <c r="U133" s="162">
        <f t="shared" si="4"/>
        <v>32</v>
      </c>
      <c r="V133" s="48"/>
    </row>
    <row r="134" spans="3:22" s="6" customFormat="1" ht="59.25" customHeight="1">
      <c r="C134" s="79" t="s">
        <v>204</v>
      </c>
      <c r="D134" s="284"/>
      <c r="E134" s="9" t="s">
        <v>367</v>
      </c>
      <c r="F134" s="44" t="s">
        <v>303</v>
      </c>
      <c r="G134" s="44" t="s">
        <v>107</v>
      </c>
      <c r="H134" s="9" t="s">
        <v>9</v>
      </c>
      <c r="I134" s="9"/>
      <c r="J134" s="9"/>
      <c r="K134" s="9"/>
      <c r="L134" s="65"/>
      <c r="M134" s="65">
        <v>200</v>
      </c>
      <c r="N134" s="9" t="s">
        <v>9</v>
      </c>
      <c r="O134" s="206"/>
      <c r="P134" s="206"/>
      <c r="Q134" s="206"/>
      <c r="R134" s="125"/>
      <c r="S134" s="125">
        <v>200</v>
      </c>
      <c r="T134" s="48"/>
      <c r="U134" s="162">
        <f t="shared" si="4"/>
        <v>0</v>
      </c>
      <c r="V134" s="48"/>
    </row>
    <row r="135" spans="3:22" s="6" customFormat="1" ht="84">
      <c r="C135" s="79" t="s">
        <v>199</v>
      </c>
      <c r="D135" s="284"/>
      <c r="E135" s="9" t="s">
        <v>42</v>
      </c>
      <c r="F135" s="37" t="s">
        <v>301</v>
      </c>
      <c r="G135" s="40" t="s">
        <v>28</v>
      </c>
      <c r="H135" s="9" t="s">
        <v>9</v>
      </c>
      <c r="I135" s="9">
        <v>30</v>
      </c>
      <c r="J135" s="9" t="s">
        <v>300</v>
      </c>
      <c r="K135" s="9">
        <v>12</v>
      </c>
      <c r="L135" s="65">
        <v>6</v>
      </c>
      <c r="M135" s="65"/>
      <c r="N135" s="9" t="s">
        <v>9</v>
      </c>
      <c r="O135" s="206">
        <v>30</v>
      </c>
      <c r="P135" s="206" t="s">
        <v>300</v>
      </c>
      <c r="Q135" s="206">
        <v>12</v>
      </c>
      <c r="R135" s="125">
        <v>6</v>
      </c>
      <c r="S135" s="125"/>
      <c r="T135" s="256">
        <f t="shared" si="5"/>
        <v>0</v>
      </c>
      <c r="U135" s="162">
        <f t="shared" si="4"/>
        <v>6</v>
      </c>
      <c r="V135" s="48"/>
    </row>
    <row r="136" spans="3:22" s="6" customFormat="1" ht="80.25" customHeight="1">
      <c r="C136" s="79" t="s">
        <v>201</v>
      </c>
      <c r="D136" s="284"/>
      <c r="E136" s="9" t="s">
        <v>217</v>
      </c>
      <c r="F136" s="53" t="s">
        <v>1</v>
      </c>
      <c r="G136" s="26" t="s">
        <v>295</v>
      </c>
      <c r="H136" s="9" t="s">
        <v>9</v>
      </c>
      <c r="I136" s="9">
        <v>40</v>
      </c>
      <c r="J136" s="9"/>
      <c r="K136" s="9">
        <v>48</v>
      </c>
      <c r="L136" s="65">
        <v>32</v>
      </c>
      <c r="M136" s="65"/>
      <c r="N136" s="9" t="s">
        <v>9</v>
      </c>
      <c r="O136" s="206">
        <v>40</v>
      </c>
      <c r="P136" s="206"/>
      <c r="Q136" s="206">
        <v>48</v>
      </c>
      <c r="R136" s="125">
        <v>32</v>
      </c>
      <c r="S136" s="125"/>
      <c r="T136" s="256">
        <f t="shared" si="5"/>
        <v>0</v>
      </c>
      <c r="U136" s="162">
        <f t="shared" si="4"/>
        <v>32</v>
      </c>
      <c r="V136" s="48"/>
    </row>
    <row r="137" spans="3:22" s="6" customFormat="1" ht="177.75" customHeight="1" hidden="1">
      <c r="C137" s="79" t="s">
        <v>201</v>
      </c>
      <c r="D137" s="284"/>
      <c r="E137" s="9" t="s">
        <v>218</v>
      </c>
      <c r="F137" s="53" t="s">
        <v>273</v>
      </c>
      <c r="G137" s="55" t="s">
        <v>376</v>
      </c>
      <c r="H137" s="9" t="s">
        <v>9</v>
      </c>
      <c r="I137" s="9">
        <v>50</v>
      </c>
      <c r="J137" s="9" t="s">
        <v>120</v>
      </c>
      <c r="K137" s="9">
        <v>36</v>
      </c>
      <c r="L137" s="65">
        <v>30</v>
      </c>
      <c r="M137" s="65"/>
      <c r="N137" s="9"/>
      <c r="O137" s="206"/>
      <c r="P137" s="206"/>
      <c r="Q137" s="206"/>
      <c r="R137" s="125"/>
      <c r="S137" s="125"/>
      <c r="T137" s="256">
        <f t="shared" si="5"/>
        <v>-30</v>
      </c>
      <c r="U137" s="162">
        <f t="shared" si="4"/>
        <v>0</v>
      </c>
      <c r="V137" s="48"/>
    </row>
    <row r="138" spans="3:22" s="6" customFormat="1" ht="183.75" customHeight="1">
      <c r="C138" s="79"/>
      <c r="D138" s="284"/>
      <c r="E138" s="9" t="s">
        <v>166</v>
      </c>
      <c r="F138" s="53" t="s">
        <v>293</v>
      </c>
      <c r="G138" s="55" t="s">
        <v>381</v>
      </c>
      <c r="H138" s="9"/>
      <c r="I138" s="9"/>
      <c r="J138" s="9"/>
      <c r="K138" s="9"/>
      <c r="L138" s="65"/>
      <c r="M138" s="65"/>
      <c r="N138" s="9" t="s">
        <v>9</v>
      </c>
      <c r="O138" s="206">
        <v>60</v>
      </c>
      <c r="P138" s="206" t="s">
        <v>120</v>
      </c>
      <c r="Q138" s="206">
        <v>36</v>
      </c>
      <c r="R138" s="125">
        <v>36</v>
      </c>
      <c r="S138" s="125"/>
      <c r="T138" s="256">
        <f t="shared" si="5"/>
        <v>36</v>
      </c>
      <c r="U138" s="162">
        <f t="shared" si="4"/>
        <v>36</v>
      </c>
      <c r="V138" s="48"/>
    </row>
    <row r="139" spans="3:22" s="6" customFormat="1" ht="85.5" customHeight="1">
      <c r="C139" s="79" t="s">
        <v>201</v>
      </c>
      <c r="D139" s="284"/>
      <c r="E139" s="9" t="s">
        <v>247</v>
      </c>
      <c r="F139" s="37" t="s">
        <v>271</v>
      </c>
      <c r="G139" s="26" t="s">
        <v>295</v>
      </c>
      <c r="H139" s="9" t="s">
        <v>9</v>
      </c>
      <c r="I139" s="9">
        <v>20</v>
      </c>
      <c r="J139" s="9"/>
      <c r="K139" s="9">
        <v>192</v>
      </c>
      <c r="L139" s="65">
        <v>64</v>
      </c>
      <c r="M139" s="65"/>
      <c r="N139" s="9" t="s">
        <v>9</v>
      </c>
      <c r="O139" s="206">
        <v>20</v>
      </c>
      <c r="P139" s="206" t="s">
        <v>248</v>
      </c>
      <c r="Q139" s="206">
        <v>36</v>
      </c>
      <c r="R139" s="125">
        <v>9</v>
      </c>
      <c r="S139" s="125"/>
      <c r="T139" s="256">
        <f t="shared" si="5"/>
        <v>-55</v>
      </c>
      <c r="U139" s="162">
        <f t="shared" si="4"/>
        <v>9</v>
      </c>
      <c r="V139" s="48"/>
    </row>
    <row r="140" spans="3:22" s="6" customFormat="1" ht="180" customHeight="1">
      <c r="C140" s="79" t="s">
        <v>201</v>
      </c>
      <c r="D140" s="284"/>
      <c r="E140" s="9" t="s">
        <v>345</v>
      </c>
      <c r="F140" s="53" t="s">
        <v>272</v>
      </c>
      <c r="G140" s="55" t="s">
        <v>381</v>
      </c>
      <c r="H140" s="9" t="s">
        <v>9</v>
      </c>
      <c r="I140" s="9">
        <v>60</v>
      </c>
      <c r="J140" s="9" t="s">
        <v>219</v>
      </c>
      <c r="K140" s="9">
        <v>12</v>
      </c>
      <c r="L140" s="65">
        <v>12</v>
      </c>
      <c r="M140" s="65"/>
      <c r="N140" s="9" t="s">
        <v>9</v>
      </c>
      <c r="O140" s="206">
        <v>60</v>
      </c>
      <c r="P140" s="206"/>
      <c r="Q140" s="206">
        <v>24</v>
      </c>
      <c r="R140" s="125">
        <v>24</v>
      </c>
      <c r="S140" s="125"/>
      <c r="T140" s="256">
        <f t="shared" si="5"/>
        <v>12</v>
      </c>
      <c r="U140" s="162">
        <f t="shared" si="4"/>
        <v>24</v>
      </c>
      <c r="V140" s="48"/>
    </row>
    <row r="141" spans="3:22" s="6" customFormat="1" ht="171.75" customHeight="1">
      <c r="C141" s="79" t="s">
        <v>201</v>
      </c>
      <c r="D141" s="284"/>
      <c r="E141" s="9" t="s">
        <v>249</v>
      </c>
      <c r="F141" s="37" t="s">
        <v>332</v>
      </c>
      <c r="G141" s="55" t="s">
        <v>381</v>
      </c>
      <c r="H141" s="9" t="s">
        <v>9</v>
      </c>
      <c r="I141" s="9"/>
      <c r="J141" s="9"/>
      <c r="K141" s="9"/>
      <c r="L141" s="65">
        <v>12</v>
      </c>
      <c r="M141" s="65"/>
      <c r="N141" s="9" t="s">
        <v>9</v>
      </c>
      <c r="O141" s="206"/>
      <c r="P141" s="206"/>
      <c r="Q141" s="206"/>
      <c r="R141" s="125">
        <v>26</v>
      </c>
      <c r="S141" s="125"/>
      <c r="T141" s="256">
        <f t="shared" si="5"/>
        <v>14</v>
      </c>
      <c r="U141" s="162">
        <f t="shared" si="4"/>
        <v>26</v>
      </c>
      <c r="V141" s="48"/>
    </row>
    <row r="142" spans="3:22" s="6" customFormat="1" ht="59.25" customHeight="1">
      <c r="C142" s="79" t="s">
        <v>201</v>
      </c>
      <c r="D142" s="284"/>
      <c r="E142" s="9" t="s">
        <v>382</v>
      </c>
      <c r="F142" s="53" t="s">
        <v>383</v>
      </c>
      <c r="G142" s="31" t="s">
        <v>403</v>
      </c>
      <c r="H142" s="9" t="s">
        <v>9</v>
      </c>
      <c r="I142" s="9">
        <v>195</v>
      </c>
      <c r="J142" s="9" t="s">
        <v>220</v>
      </c>
      <c r="K142" s="9">
        <v>1</v>
      </c>
      <c r="L142" s="65">
        <v>3.3</v>
      </c>
      <c r="M142" s="65"/>
      <c r="N142" s="9" t="s">
        <v>9</v>
      </c>
      <c r="O142" s="206">
        <v>195</v>
      </c>
      <c r="P142" s="206" t="s">
        <v>220</v>
      </c>
      <c r="Q142" s="206">
        <v>1</v>
      </c>
      <c r="R142" s="125">
        <v>3.3</v>
      </c>
      <c r="S142" s="125"/>
      <c r="T142" s="256">
        <f t="shared" si="5"/>
        <v>0</v>
      </c>
      <c r="U142" s="162">
        <f t="shared" si="4"/>
        <v>3.3</v>
      </c>
      <c r="V142" s="48"/>
    </row>
    <row r="143" spans="3:22" s="6" customFormat="1" ht="60">
      <c r="C143" s="79" t="s">
        <v>201</v>
      </c>
      <c r="D143" s="284"/>
      <c r="E143" s="9" t="s">
        <v>221</v>
      </c>
      <c r="F143" s="29" t="s">
        <v>121</v>
      </c>
      <c r="G143" s="31" t="s">
        <v>404</v>
      </c>
      <c r="H143" s="9" t="s">
        <v>9</v>
      </c>
      <c r="I143" s="9">
        <v>360</v>
      </c>
      <c r="J143" s="9"/>
      <c r="K143" s="9"/>
      <c r="L143" s="65">
        <v>6</v>
      </c>
      <c r="M143" s="65"/>
      <c r="N143" s="9" t="s">
        <v>9</v>
      </c>
      <c r="O143" s="206">
        <v>360</v>
      </c>
      <c r="P143" s="206"/>
      <c r="Q143" s="206"/>
      <c r="R143" s="125">
        <v>6</v>
      </c>
      <c r="S143" s="125"/>
      <c r="T143" s="256">
        <f t="shared" si="5"/>
        <v>0</v>
      </c>
      <c r="U143" s="162">
        <f t="shared" si="4"/>
        <v>6</v>
      </c>
      <c r="V143" s="84" t="s">
        <v>337</v>
      </c>
    </row>
    <row r="144" spans="3:22" s="6" customFormat="1" ht="30">
      <c r="C144" s="79" t="s">
        <v>201</v>
      </c>
      <c r="D144" s="284"/>
      <c r="E144" s="9" t="s">
        <v>222</v>
      </c>
      <c r="F144" s="29" t="s">
        <v>385</v>
      </c>
      <c r="G144" s="31" t="s">
        <v>384</v>
      </c>
      <c r="H144" s="9" t="s">
        <v>9</v>
      </c>
      <c r="I144" s="9">
        <v>135</v>
      </c>
      <c r="J144" s="9" t="s">
        <v>220</v>
      </c>
      <c r="K144" s="9">
        <v>1</v>
      </c>
      <c r="L144" s="66">
        <v>2.2</v>
      </c>
      <c r="M144" s="65"/>
      <c r="N144" s="9" t="s">
        <v>9</v>
      </c>
      <c r="O144" s="206">
        <v>135</v>
      </c>
      <c r="P144" s="206" t="s">
        <v>220</v>
      </c>
      <c r="Q144" s="206">
        <v>1</v>
      </c>
      <c r="R144" s="125">
        <v>2.3</v>
      </c>
      <c r="S144" s="125"/>
      <c r="T144" s="256">
        <f t="shared" si="5"/>
        <v>0.09999999999999964</v>
      </c>
      <c r="U144" s="162">
        <f t="shared" si="4"/>
        <v>2.3</v>
      </c>
      <c r="V144" s="48"/>
    </row>
    <row r="145" spans="3:22" s="6" customFormat="1" ht="59.25" customHeight="1">
      <c r="C145" s="79"/>
      <c r="D145" s="284"/>
      <c r="E145" s="9" t="s">
        <v>139</v>
      </c>
      <c r="F145" s="29" t="s">
        <v>281</v>
      </c>
      <c r="G145" s="31" t="s">
        <v>403</v>
      </c>
      <c r="H145" s="9"/>
      <c r="I145" s="9"/>
      <c r="J145" s="9"/>
      <c r="K145" s="9"/>
      <c r="L145" s="66"/>
      <c r="M145" s="65"/>
      <c r="N145" s="9" t="s">
        <v>9</v>
      </c>
      <c r="O145" s="206"/>
      <c r="P145" s="206"/>
      <c r="Q145" s="206"/>
      <c r="R145" s="125">
        <v>16</v>
      </c>
      <c r="S145" s="125"/>
      <c r="T145" s="256">
        <f t="shared" si="5"/>
        <v>16</v>
      </c>
      <c r="U145" s="162">
        <f t="shared" si="4"/>
        <v>16</v>
      </c>
      <c r="V145" s="48"/>
    </row>
    <row r="146" spans="3:22" s="6" customFormat="1" ht="70.5" customHeight="1">
      <c r="C146" s="79" t="s">
        <v>201</v>
      </c>
      <c r="D146" s="284"/>
      <c r="E146" s="9" t="s">
        <v>223</v>
      </c>
      <c r="F146" s="37" t="s">
        <v>270</v>
      </c>
      <c r="G146" s="24" t="s">
        <v>250</v>
      </c>
      <c r="H146" s="9" t="s">
        <v>9</v>
      </c>
      <c r="I146" s="9">
        <v>30</v>
      </c>
      <c r="J146" s="9" t="s">
        <v>224</v>
      </c>
      <c r="K146" s="9">
        <v>4</v>
      </c>
      <c r="L146" s="65">
        <v>2</v>
      </c>
      <c r="M146" s="65"/>
      <c r="N146" s="9" t="s">
        <v>9</v>
      </c>
      <c r="O146" s="206">
        <v>30</v>
      </c>
      <c r="P146" s="206" t="s">
        <v>224</v>
      </c>
      <c r="Q146" s="206">
        <v>4</v>
      </c>
      <c r="R146" s="125">
        <v>2</v>
      </c>
      <c r="S146" s="125"/>
      <c r="T146" s="256">
        <f t="shared" si="5"/>
        <v>0</v>
      </c>
      <c r="U146" s="162">
        <f t="shared" si="4"/>
        <v>2</v>
      </c>
      <c r="V146" s="48"/>
    </row>
    <row r="147" spans="3:22" s="6" customFormat="1" ht="213.75" customHeight="1" hidden="1">
      <c r="C147" s="79" t="s">
        <v>201</v>
      </c>
      <c r="D147" s="284"/>
      <c r="E147" s="9" t="s">
        <v>283</v>
      </c>
      <c r="F147" s="37" t="s">
        <v>282</v>
      </c>
      <c r="G147" s="24" t="s">
        <v>48</v>
      </c>
      <c r="H147" s="9" t="s">
        <v>9</v>
      </c>
      <c r="I147" s="9">
        <v>40</v>
      </c>
      <c r="J147" s="9"/>
      <c r="K147" s="9">
        <v>48</v>
      </c>
      <c r="L147" s="65">
        <v>32</v>
      </c>
      <c r="M147" s="65"/>
      <c r="N147" s="9"/>
      <c r="O147" s="206"/>
      <c r="P147" s="206"/>
      <c r="Q147" s="206"/>
      <c r="R147" s="125"/>
      <c r="S147" s="125"/>
      <c r="T147" s="256">
        <f t="shared" si="5"/>
        <v>-32</v>
      </c>
      <c r="U147" s="162">
        <f t="shared" si="4"/>
        <v>0</v>
      </c>
      <c r="V147" s="48"/>
    </row>
    <row r="148" spans="3:22" s="6" customFormat="1" ht="65.25" customHeight="1">
      <c r="C148" s="79" t="s">
        <v>199</v>
      </c>
      <c r="D148" s="284"/>
      <c r="E148" s="9" t="s">
        <v>369</v>
      </c>
      <c r="F148" s="37" t="s">
        <v>370</v>
      </c>
      <c r="G148" s="18" t="s">
        <v>331</v>
      </c>
      <c r="H148" s="9" t="s">
        <v>9</v>
      </c>
      <c r="I148" s="9">
        <v>30</v>
      </c>
      <c r="J148" s="9"/>
      <c r="K148" s="9">
        <v>64</v>
      </c>
      <c r="L148" s="65">
        <v>32</v>
      </c>
      <c r="M148" s="65"/>
      <c r="N148" s="9" t="s">
        <v>9</v>
      </c>
      <c r="O148" s="206">
        <v>30</v>
      </c>
      <c r="P148" s="206"/>
      <c r="Q148" s="206">
        <v>35</v>
      </c>
      <c r="R148" s="125">
        <v>17.5</v>
      </c>
      <c r="S148" s="125"/>
      <c r="T148" s="256">
        <f t="shared" si="5"/>
        <v>-14.5</v>
      </c>
      <c r="U148" s="162">
        <f t="shared" si="4"/>
        <v>17.5</v>
      </c>
      <c r="V148" s="48"/>
    </row>
    <row r="149" spans="3:22" s="6" customFormat="1" ht="71.25" customHeight="1">
      <c r="C149" s="79" t="s">
        <v>199</v>
      </c>
      <c r="D149" s="284"/>
      <c r="E149" s="9" t="s">
        <v>371</v>
      </c>
      <c r="F149" s="37" t="s">
        <v>372</v>
      </c>
      <c r="G149" s="18" t="s">
        <v>331</v>
      </c>
      <c r="H149" s="9" t="s">
        <v>9</v>
      </c>
      <c r="I149" s="9">
        <v>45</v>
      </c>
      <c r="J149" s="9"/>
      <c r="K149" s="9">
        <v>12</v>
      </c>
      <c r="L149" s="65">
        <f>45*12/60</f>
        <v>9</v>
      </c>
      <c r="M149" s="65"/>
      <c r="N149" s="9" t="s">
        <v>9</v>
      </c>
      <c r="O149" s="206">
        <v>45</v>
      </c>
      <c r="P149" s="206"/>
      <c r="Q149" s="206">
        <v>9</v>
      </c>
      <c r="R149" s="125">
        <v>6.8</v>
      </c>
      <c r="S149" s="125"/>
      <c r="T149" s="256">
        <f t="shared" si="5"/>
        <v>-2.2</v>
      </c>
      <c r="U149" s="162">
        <f t="shared" si="4"/>
        <v>6.8</v>
      </c>
      <c r="V149" s="48"/>
    </row>
    <row r="150" spans="1:21" s="192" customFormat="1" ht="96" customHeight="1">
      <c r="A150" s="191">
        <v>4</v>
      </c>
      <c r="B150" s="191">
        <v>6</v>
      </c>
      <c r="C150" s="248">
        <v>12</v>
      </c>
      <c r="D150" s="285"/>
      <c r="E150" s="206" t="s">
        <v>140</v>
      </c>
      <c r="F150" s="53" t="s">
        <v>287</v>
      </c>
      <c r="G150" s="18" t="s">
        <v>380</v>
      </c>
      <c r="H150" s="249"/>
      <c r="I150" s="222"/>
      <c r="J150" s="224"/>
      <c r="K150" s="222"/>
      <c r="L150" s="184"/>
      <c r="M150" s="184"/>
      <c r="N150" s="184"/>
      <c r="O150" s="222">
        <v>50</v>
      </c>
      <c r="P150" s="223" t="s">
        <v>277</v>
      </c>
      <c r="Q150" s="222">
        <v>38</v>
      </c>
      <c r="R150" s="161">
        <f>ROUND(O150*Q150/60,1)+0.03</f>
        <v>31.73</v>
      </c>
      <c r="S150" s="184"/>
      <c r="T150" s="259">
        <f t="shared" si="5"/>
        <v>31.73</v>
      </c>
      <c r="U150" s="162">
        <f t="shared" si="4"/>
        <v>31.73</v>
      </c>
    </row>
    <row r="151" spans="1:21" s="192" customFormat="1" ht="39" customHeight="1">
      <c r="A151" s="191">
        <v>4</v>
      </c>
      <c r="B151" s="191">
        <v>6</v>
      </c>
      <c r="C151" s="248">
        <v>12</v>
      </c>
      <c r="D151" s="285"/>
      <c r="E151" s="206" t="s">
        <v>141</v>
      </c>
      <c r="F151" s="53" t="s">
        <v>284</v>
      </c>
      <c r="G151" s="31" t="s">
        <v>384</v>
      </c>
      <c r="H151" s="249"/>
      <c r="I151" s="222"/>
      <c r="J151" s="224"/>
      <c r="K151" s="222"/>
      <c r="L151" s="184"/>
      <c r="M151" s="184"/>
      <c r="N151" s="184"/>
      <c r="O151" s="222"/>
      <c r="P151" s="224"/>
      <c r="Q151" s="222"/>
      <c r="R151" s="327">
        <v>3.3</v>
      </c>
      <c r="S151" s="193"/>
      <c r="T151" s="259">
        <f t="shared" si="5"/>
        <v>3.3</v>
      </c>
      <c r="U151" s="162">
        <f t="shared" si="4"/>
        <v>3.3</v>
      </c>
    </row>
    <row r="152" spans="1:21" s="192" customFormat="1" ht="32.25" customHeight="1">
      <c r="A152" s="191">
        <v>4</v>
      </c>
      <c r="B152" s="191">
        <v>6</v>
      </c>
      <c r="C152" s="248">
        <v>12</v>
      </c>
      <c r="D152" s="285"/>
      <c r="E152" s="206" t="s">
        <v>142</v>
      </c>
      <c r="F152" s="294"/>
      <c r="G152" s="31" t="s">
        <v>384</v>
      </c>
      <c r="H152" s="249"/>
      <c r="I152" s="222"/>
      <c r="J152" s="224"/>
      <c r="K152" s="222"/>
      <c r="L152" s="184"/>
      <c r="M152" s="184"/>
      <c r="N152" s="184"/>
      <c r="O152" s="222"/>
      <c r="P152" s="224"/>
      <c r="Q152" s="222"/>
      <c r="R152" s="327">
        <v>3</v>
      </c>
      <c r="S152" s="193"/>
      <c r="T152" s="259">
        <f t="shared" si="5"/>
        <v>3</v>
      </c>
      <c r="U152" s="162">
        <f t="shared" si="4"/>
        <v>3</v>
      </c>
    </row>
    <row r="153" spans="1:29" s="185" customFormat="1" ht="68.25" customHeight="1">
      <c r="A153" s="191">
        <v>4</v>
      </c>
      <c r="B153" s="191">
        <v>8</v>
      </c>
      <c r="C153" s="234"/>
      <c r="D153" s="286"/>
      <c r="E153" s="206" t="s">
        <v>143</v>
      </c>
      <c r="F153" s="55" t="s">
        <v>285</v>
      </c>
      <c r="G153" s="31" t="s">
        <v>161</v>
      </c>
      <c r="H153" s="235"/>
      <c r="I153" s="210"/>
      <c r="J153" s="223"/>
      <c r="K153" s="210"/>
      <c r="L153" s="161"/>
      <c r="M153" s="161"/>
      <c r="N153" s="161"/>
      <c r="O153" s="225">
        <v>40</v>
      </c>
      <c r="P153" s="211" t="s">
        <v>243</v>
      </c>
      <c r="Q153" s="225">
        <v>44</v>
      </c>
      <c r="R153" s="327">
        <v>29.3</v>
      </c>
      <c r="S153" s="193"/>
      <c r="T153" s="259">
        <f>R153-L153</f>
        <v>29.3</v>
      </c>
      <c r="U153" s="162">
        <f t="shared" si="4"/>
        <v>29.3</v>
      </c>
      <c r="V153" s="187"/>
      <c r="W153" s="187"/>
      <c r="X153" s="187"/>
      <c r="Y153" s="187"/>
      <c r="Z153" s="187"/>
      <c r="AA153" s="187"/>
      <c r="AB153" s="187"/>
      <c r="AC153" s="187"/>
    </row>
    <row r="154" spans="1:29" s="185" customFormat="1" ht="50.25" customHeight="1">
      <c r="A154" s="191">
        <v>4</v>
      </c>
      <c r="B154" s="191">
        <v>8</v>
      </c>
      <c r="C154" s="234"/>
      <c r="D154" s="286"/>
      <c r="E154" s="206" t="s">
        <v>144</v>
      </c>
      <c r="F154" s="55" t="s">
        <v>286</v>
      </c>
      <c r="G154" s="31" t="s">
        <v>161</v>
      </c>
      <c r="H154" s="235"/>
      <c r="I154" s="210"/>
      <c r="J154" s="223"/>
      <c r="K154" s="210"/>
      <c r="L154" s="161"/>
      <c r="M154" s="161"/>
      <c r="N154" s="161"/>
      <c r="O154" s="225">
        <v>15</v>
      </c>
      <c r="P154" s="225"/>
      <c r="Q154" s="225">
        <v>7</v>
      </c>
      <c r="R154" s="194">
        <f>ROUND(O154*Q154/60,1)</f>
        <v>1.8</v>
      </c>
      <c r="S154" s="194"/>
      <c r="T154" s="259">
        <f>R154-L154</f>
        <v>1.8</v>
      </c>
      <c r="U154" s="162">
        <f t="shared" si="4"/>
        <v>1.8</v>
      </c>
      <c r="V154" s="187"/>
      <c r="W154" s="187"/>
      <c r="X154" s="187"/>
      <c r="Y154" s="187"/>
      <c r="Z154" s="187"/>
      <c r="AA154" s="187"/>
      <c r="AB154" s="187"/>
      <c r="AC154" s="187"/>
    </row>
    <row r="155" spans="1:21" ht="74.25" customHeight="1">
      <c r="A155" s="99" t="s">
        <v>202</v>
      </c>
      <c r="B155" s="99"/>
      <c r="C155" s="99"/>
      <c r="D155" s="287"/>
      <c r="E155" s="9" t="s">
        <v>62</v>
      </c>
      <c r="F155" s="55" t="s">
        <v>264</v>
      </c>
      <c r="G155" s="31" t="s">
        <v>406</v>
      </c>
      <c r="H155" s="106"/>
      <c r="I155" s="100"/>
      <c r="J155" s="141"/>
      <c r="K155" s="140"/>
      <c r="L155" s="140"/>
      <c r="M155" s="91"/>
      <c r="N155" s="106" t="s">
        <v>386</v>
      </c>
      <c r="O155" s="122">
        <v>30</v>
      </c>
      <c r="P155" s="214" t="s">
        <v>23</v>
      </c>
      <c r="Q155" s="122">
        <v>52</v>
      </c>
      <c r="R155" s="255"/>
      <c r="S155" s="102">
        <f>ROUND(O155*Q155/60,1)</f>
        <v>26</v>
      </c>
      <c r="U155" s="162">
        <f t="shared" si="4"/>
        <v>0</v>
      </c>
    </row>
    <row r="156" spans="1:21" ht="58.5" customHeight="1">
      <c r="A156" s="99" t="s">
        <v>202</v>
      </c>
      <c r="B156" s="99"/>
      <c r="C156" s="99"/>
      <c r="D156" s="287"/>
      <c r="E156" s="9" t="s">
        <v>162</v>
      </c>
      <c r="F156" s="118" t="s">
        <v>87</v>
      </c>
      <c r="G156" s="31" t="s">
        <v>405</v>
      </c>
      <c r="H156" s="106"/>
      <c r="I156" s="100"/>
      <c r="J156" s="106"/>
      <c r="K156" s="140"/>
      <c r="L156" s="140"/>
      <c r="M156" s="91"/>
      <c r="N156" s="106" t="s">
        <v>386</v>
      </c>
      <c r="O156" s="122">
        <v>20</v>
      </c>
      <c r="P156" s="214" t="s">
        <v>23</v>
      </c>
      <c r="Q156" s="122">
        <v>50</v>
      </c>
      <c r="R156" s="255"/>
      <c r="S156" s="102">
        <f>ROUND(O156*Q156/60,1)</f>
        <v>16.7</v>
      </c>
      <c r="U156" s="162">
        <f t="shared" si="4"/>
        <v>0</v>
      </c>
    </row>
    <row r="157" spans="1:22" ht="50.25" customHeight="1">
      <c r="A157" s="99" t="s">
        <v>202</v>
      </c>
      <c r="B157" s="99"/>
      <c r="C157" s="99"/>
      <c r="D157" s="287"/>
      <c r="E157" s="9" t="s">
        <v>67</v>
      </c>
      <c r="F157" s="118" t="s">
        <v>88</v>
      </c>
      <c r="G157" s="31" t="s">
        <v>406</v>
      </c>
      <c r="H157" s="106"/>
      <c r="I157" s="100"/>
      <c r="J157" s="106"/>
      <c r="K157" s="140"/>
      <c r="L157" s="140"/>
      <c r="M157" s="91"/>
      <c r="N157" s="106" t="s">
        <v>386</v>
      </c>
      <c r="O157" s="122">
        <v>50</v>
      </c>
      <c r="P157" s="214" t="s">
        <v>414</v>
      </c>
      <c r="Q157" s="122">
        <v>100</v>
      </c>
      <c r="R157" s="255"/>
      <c r="S157" s="102">
        <f>ROUND(O157*Q157/60,1)</f>
        <v>83.3</v>
      </c>
      <c r="T157" s="1"/>
      <c r="U157" s="162">
        <f t="shared" si="4"/>
        <v>0</v>
      </c>
      <c r="V157" s="158">
        <f>SUM(S155:S157)</f>
        <v>126</v>
      </c>
    </row>
    <row r="158" spans="3:22" s="34" customFormat="1" ht="34.5" customHeight="1">
      <c r="C158" s="80"/>
      <c r="D158" s="288"/>
      <c r="E158" s="33" t="s">
        <v>126</v>
      </c>
      <c r="F158" s="90"/>
      <c r="G158" s="295"/>
      <c r="H158" s="33"/>
      <c r="I158" s="33"/>
      <c r="J158" s="33"/>
      <c r="K158" s="33"/>
      <c r="L158" s="67"/>
      <c r="M158" s="67">
        <v>170</v>
      </c>
      <c r="N158" s="33"/>
      <c r="O158" s="216"/>
      <c r="P158" s="216"/>
      <c r="Q158" s="216"/>
      <c r="R158" s="217"/>
      <c r="S158" s="217">
        <f>170-V157</f>
        <v>44</v>
      </c>
      <c r="T158" s="49"/>
      <c r="U158" s="162">
        <f t="shared" si="4"/>
        <v>0</v>
      </c>
      <c r="V158" s="49"/>
    </row>
    <row r="159" spans="3:22" s="15" customFormat="1" ht="35.25" customHeight="1" thickBot="1">
      <c r="C159" s="81"/>
      <c r="D159" s="289"/>
      <c r="E159" s="16" t="s">
        <v>214</v>
      </c>
      <c r="F159" s="27"/>
      <c r="G159" s="22"/>
      <c r="H159" s="16"/>
      <c r="I159" s="16"/>
      <c r="J159" s="16"/>
      <c r="K159" s="16">
        <f>SUM(K127:K158)</f>
        <v>676</v>
      </c>
      <c r="L159" s="69">
        <f>SUM(L127:L158)</f>
        <v>423.73</v>
      </c>
      <c r="M159" s="69">
        <f>SUM(M127:M158)</f>
        <v>370</v>
      </c>
      <c r="N159" s="16"/>
      <c r="O159" s="220"/>
      <c r="P159" s="220"/>
      <c r="Q159" s="220"/>
      <c r="R159" s="221">
        <f>SUM(R127:R158)</f>
        <v>423.7300000000001</v>
      </c>
      <c r="S159" s="221">
        <f>SUM(S127:S158)</f>
        <v>370</v>
      </c>
      <c r="T159" s="292">
        <f>SUM(T127:T158)</f>
        <v>-7.771561172376096E-15</v>
      </c>
      <c r="U159" s="162">
        <f>SUM(U127:U158)</f>
        <v>423.7300000000001</v>
      </c>
      <c r="V159" s="203">
        <f>423.7-R159</f>
        <v>-0.030000000000086402</v>
      </c>
    </row>
    <row r="160" spans="3:22" s="6" customFormat="1" ht="44.25" customHeight="1" thickBot="1">
      <c r="C160" s="79"/>
      <c r="D160" s="86"/>
      <c r="E160" s="337" t="s">
        <v>182</v>
      </c>
      <c r="F160" s="350"/>
      <c r="G160" s="350"/>
      <c r="H160" s="350"/>
      <c r="I160" s="350"/>
      <c r="J160" s="350"/>
      <c r="K160" s="350"/>
      <c r="L160" s="350"/>
      <c r="M160" s="350"/>
      <c r="N160" s="196"/>
      <c r="O160" s="196"/>
      <c r="P160" s="196"/>
      <c r="Q160" s="196"/>
      <c r="R160" s="196"/>
      <c r="S160" s="197"/>
      <c r="T160" s="48"/>
      <c r="U160" s="48"/>
      <c r="V160" s="48"/>
    </row>
    <row r="161" spans="3:22" s="6" customFormat="1" ht="50.25" customHeight="1">
      <c r="C161" s="79" t="s">
        <v>203</v>
      </c>
      <c r="D161" s="290"/>
      <c r="E161" s="12" t="s">
        <v>183</v>
      </c>
      <c r="F161" s="32" t="s">
        <v>52</v>
      </c>
      <c r="G161" s="57" t="s">
        <v>113</v>
      </c>
      <c r="H161" s="12" t="s">
        <v>9</v>
      </c>
      <c r="I161" s="12">
        <v>20</v>
      </c>
      <c r="J161" s="12" t="s">
        <v>184</v>
      </c>
      <c r="K161" s="12">
        <v>208</v>
      </c>
      <c r="L161" s="64">
        <v>69.3</v>
      </c>
      <c r="M161" s="64"/>
      <c r="N161" s="12" t="s">
        <v>9</v>
      </c>
      <c r="O161" s="208">
        <v>20</v>
      </c>
      <c r="P161" s="208" t="s">
        <v>184</v>
      </c>
      <c r="Q161" s="208">
        <v>208</v>
      </c>
      <c r="R161" s="209">
        <v>69.3</v>
      </c>
      <c r="S161" s="209"/>
      <c r="T161" s="256">
        <f>R161-L161</f>
        <v>0</v>
      </c>
      <c r="U161" s="162"/>
      <c r="V161" s="48"/>
    </row>
    <row r="162" spans="3:22" s="6" customFormat="1" ht="46.5" customHeight="1">
      <c r="C162" s="79" t="s">
        <v>203</v>
      </c>
      <c r="D162" s="284"/>
      <c r="E162" s="9" t="s">
        <v>185</v>
      </c>
      <c r="F162" s="29" t="s">
        <v>114</v>
      </c>
      <c r="G162" s="31" t="s">
        <v>115</v>
      </c>
      <c r="H162" s="9" t="s">
        <v>9</v>
      </c>
      <c r="I162" s="9">
        <v>20</v>
      </c>
      <c r="J162" s="9" t="s">
        <v>16</v>
      </c>
      <c r="K162" s="9">
        <v>52</v>
      </c>
      <c r="L162" s="65">
        <v>17.3</v>
      </c>
      <c r="M162" s="65"/>
      <c r="N162" s="9" t="s">
        <v>9</v>
      </c>
      <c r="O162" s="206">
        <v>20</v>
      </c>
      <c r="P162" s="206" t="s">
        <v>16</v>
      </c>
      <c r="Q162" s="206">
        <v>52</v>
      </c>
      <c r="R162" s="125">
        <v>17.3</v>
      </c>
      <c r="S162" s="125"/>
      <c r="T162" s="256">
        <f>R162-L162</f>
        <v>0</v>
      </c>
      <c r="U162" s="162"/>
      <c r="V162" s="48"/>
    </row>
    <row r="163" spans="3:22" s="6" customFormat="1" ht="46.5" customHeight="1">
      <c r="C163" s="79" t="s">
        <v>203</v>
      </c>
      <c r="D163" s="284"/>
      <c r="E163" s="9" t="s">
        <v>297</v>
      </c>
      <c r="F163" s="29" t="s">
        <v>116</v>
      </c>
      <c r="G163" s="31" t="s">
        <v>123</v>
      </c>
      <c r="H163" s="9" t="s">
        <v>9</v>
      </c>
      <c r="I163" s="9">
        <v>17</v>
      </c>
      <c r="J163" s="9" t="s">
        <v>10</v>
      </c>
      <c r="K163" s="9">
        <v>260</v>
      </c>
      <c r="L163" s="128">
        <v>73.7</v>
      </c>
      <c r="M163" s="65"/>
      <c r="N163" s="9" t="s">
        <v>9</v>
      </c>
      <c r="O163" s="206">
        <v>17</v>
      </c>
      <c r="P163" s="206" t="s">
        <v>10</v>
      </c>
      <c r="Q163" s="206">
        <v>260</v>
      </c>
      <c r="R163" s="125">
        <v>73.7</v>
      </c>
      <c r="S163" s="125"/>
      <c r="T163" s="256">
        <f>R163-L163</f>
        <v>0</v>
      </c>
      <c r="U163" s="162"/>
      <c r="V163" s="84" t="s">
        <v>228</v>
      </c>
    </row>
    <row r="164" spans="3:22" s="6" customFormat="1" ht="49.5" customHeight="1">
      <c r="C164" s="79" t="s">
        <v>203</v>
      </c>
      <c r="D164" s="284"/>
      <c r="E164" s="9" t="s">
        <v>186</v>
      </c>
      <c r="F164" s="29" t="s">
        <v>117</v>
      </c>
      <c r="G164" s="31" t="s">
        <v>123</v>
      </c>
      <c r="H164" s="9" t="s">
        <v>9</v>
      </c>
      <c r="I164" s="9">
        <v>15</v>
      </c>
      <c r="J164" s="9" t="s">
        <v>16</v>
      </c>
      <c r="K164" s="9">
        <v>52</v>
      </c>
      <c r="L164" s="65">
        <v>13</v>
      </c>
      <c r="M164" s="65"/>
      <c r="N164" s="9" t="s">
        <v>9</v>
      </c>
      <c r="O164" s="206">
        <v>15</v>
      </c>
      <c r="P164" s="206" t="s">
        <v>16</v>
      </c>
      <c r="Q164" s="206">
        <v>52</v>
      </c>
      <c r="R164" s="125">
        <v>13</v>
      </c>
      <c r="S164" s="125"/>
      <c r="T164" s="256">
        <f>R164-L164</f>
        <v>0</v>
      </c>
      <c r="U164" s="162"/>
      <c r="V164" s="48"/>
    </row>
    <row r="165" spans="3:22" s="6" customFormat="1" ht="51.75" customHeight="1">
      <c r="C165" s="79" t="s">
        <v>194</v>
      </c>
      <c r="D165" s="284"/>
      <c r="E165" s="9" t="s">
        <v>99</v>
      </c>
      <c r="F165" s="55" t="s">
        <v>110</v>
      </c>
      <c r="G165" s="55" t="s">
        <v>115</v>
      </c>
      <c r="H165" s="9" t="s">
        <v>9</v>
      </c>
      <c r="I165" s="9">
        <v>30</v>
      </c>
      <c r="J165" s="9"/>
      <c r="K165" s="9"/>
      <c r="L165" s="65">
        <v>76</v>
      </c>
      <c r="M165" s="65"/>
      <c r="N165" s="9" t="s">
        <v>9</v>
      </c>
      <c r="O165" s="206">
        <v>30</v>
      </c>
      <c r="P165" s="206"/>
      <c r="Q165" s="206"/>
      <c r="R165" s="125">
        <v>76</v>
      </c>
      <c r="S165" s="125"/>
      <c r="T165" s="256">
        <f>R165-L165</f>
        <v>0</v>
      </c>
      <c r="U165" s="162"/>
      <c r="V165" s="48"/>
    </row>
    <row r="166" spans="3:22" s="6" customFormat="1" ht="64.5" customHeight="1">
      <c r="C166" s="79" t="s">
        <v>194</v>
      </c>
      <c r="D166" s="284"/>
      <c r="E166" s="9" t="s">
        <v>98</v>
      </c>
      <c r="F166" s="55" t="s">
        <v>105</v>
      </c>
      <c r="G166" s="55" t="s">
        <v>106</v>
      </c>
      <c r="H166" s="9" t="s">
        <v>9</v>
      </c>
      <c r="I166" s="9">
        <v>30</v>
      </c>
      <c r="J166" s="9"/>
      <c r="K166" s="9"/>
      <c r="L166" s="65">
        <v>76</v>
      </c>
      <c r="M166" s="65"/>
      <c r="N166" s="9" t="s">
        <v>9</v>
      </c>
      <c r="O166" s="206">
        <v>30</v>
      </c>
      <c r="P166" s="206"/>
      <c r="Q166" s="206"/>
      <c r="R166" s="125">
        <v>76</v>
      </c>
      <c r="S166" s="125"/>
      <c r="T166" s="48"/>
      <c r="U166" s="48"/>
      <c r="V166" s="48"/>
    </row>
    <row r="167" spans="3:22" s="43" customFormat="1" ht="49.5" customHeight="1">
      <c r="C167" s="82" t="s">
        <v>204</v>
      </c>
      <c r="D167" s="291"/>
      <c r="E167" s="42" t="s">
        <v>251</v>
      </c>
      <c r="F167" s="55" t="s">
        <v>103</v>
      </c>
      <c r="G167" s="55" t="s">
        <v>115</v>
      </c>
      <c r="H167" s="42" t="s">
        <v>9</v>
      </c>
      <c r="I167" s="42"/>
      <c r="J167" s="42"/>
      <c r="K167" s="42"/>
      <c r="L167" s="70"/>
      <c r="M167" s="296">
        <v>85</v>
      </c>
      <c r="N167" s="42" t="s">
        <v>9</v>
      </c>
      <c r="O167" s="226"/>
      <c r="P167" s="226"/>
      <c r="Q167" s="226"/>
      <c r="R167" s="227"/>
      <c r="S167" s="227">
        <v>85</v>
      </c>
      <c r="T167" s="51"/>
      <c r="U167" s="51"/>
      <c r="V167" s="95" t="s">
        <v>229</v>
      </c>
    </row>
    <row r="168" spans="1:19" ht="66" customHeight="1">
      <c r="A168" s="99" t="s">
        <v>203</v>
      </c>
      <c r="B168" s="99"/>
      <c r="C168" s="99"/>
      <c r="D168" s="287"/>
      <c r="E168" s="42" t="s">
        <v>133</v>
      </c>
      <c r="F168" s="55" t="s">
        <v>80</v>
      </c>
      <c r="G168" s="55" t="s">
        <v>167</v>
      </c>
      <c r="H168" s="106"/>
      <c r="I168" s="100"/>
      <c r="J168" s="106"/>
      <c r="K168" s="140"/>
      <c r="L168" s="140"/>
      <c r="M168" s="91"/>
      <c r="N168" s="106" t="s">
        <v>386</v>
      </c>
      <c r="O168" s="122">
        <v>20</v>
      </c>
      <c r="P168" s="214" t="s">
        <v>23</v>
      </c>
      <c r="Q168" s="122">
        <v>10</v>
      </c>
      <c r="R168" s="122"/>
      <c r="S168" s="255">
        <f>ROUND(O168*Q168/60,1)</f>
        <v>3.3</v>
      </c>
    </row>
    <row r="169" spans="1:22" ht="52.5" customHeight="1">
      <c r="A169" s="99" t="s">
        <v>203</v>
      </c>
      <c r="B169" s="99"/>
      <c r="C169" s="99"/>
      <c r="D169" s="287"/>
      <c r="E169" s="42" t="s">
        <v>134</v>
      </c>
      <c r="F169" s="55" t="s">
        <v>82</v>
      </c>
      <c r="G169" s="55" t="s">
        <v>230</v>
      </c>
      <c r="H169" s="106"/>
      <c r="I169" s="113"/>
      <c r="J169" s="106"/>
      <c r="K169" s="140"/>
      <c r="L169" s="140"/>
      <c r="M169" s="91"/>
      <c r="N169" s="106" t="s">
        <v>386</v>
      </c>
      <c r="O169" s="228" t="s">
        <v>72</v>
      </c>
      <c r="P169" s="214" t="s">
        <v>70</v>
      </c>
      <c r="Q169" s="122"/>
      <c r="R169" s="122"/>
      <c r="S169" s="255">
        <v>9.4</v>
      </c>
      <c r="T169" s="1"/>
      <c r="U169" s="1"/>
      <c r="V169" s="158">
        <f>SUM(S168:S169)</f>
        <v>12.7</v>
      </c>
    </row>
    <row r="170" spans="3:22" s="34" customFormat="1" ht="48.75" customHeight="1">
      <c r="C170" s="80"/>
      <c r="D170" s="288"/>
      <c r="E170" s="33" t="s">
        <v>126</v>
      </c>
      <c r="F170" s="38"/>
      <c r="G170" s="21"/>
      <c r="H170" s="33"/>
      <c r="I170" s="33"/>
      <c r="J170" s="33"/>
      <c r="K170" s="33"/>
      <c r="L170" s="67"/>
      <c r="M170" s="65">
        <v>15</v>
      </c>
      <c r="N170" s="33"/>
      <c r="O170" s="216"/>
      <c r="P170" s="216"/>
      <c r="Q170" s="216"/>
      <c r="R170" s="217"/>
      <c r="S170" s="125">
        <f>15-V169</f>
        <v>2.3000000000000007</v>
      </c>
      <c r="T170" s="49"/>
      <c r="U170" s="49"/>
      <c r="V170" s="49"/>
    </row>
    <row r="171" spans="3:22" s="6" customFormat="1" ht="46.5" customHeight="1" thickBot="1">
      <c r="C171" s="79"/>
      <c r="D171" s="284"/>
      <c r="E171" s="16" t="s">
        <v>214</v>
      </c>
      <c r="F171" s="27"/>
      <c r="G171" s="20"/>
      <c r="H171" s="13"/>
      <c r="I171" s="13"/>
      <c r="J171" s="13"/>
      <c r="K171" s="16">
        <f>SUM(K161:K170)</f>
        <v>572</v>
      </c>
      <c r="L171" s="69">
        <f>SUM(L161:L170)</f>
        <v>325.3</v>
      </c>
      <c r="M171" s="69">
        <f>SUM(M167:M170)</f>
        <v>100</v>
      </c>
      <c r="N171" s="13"/>
      <c r="O171" s="218"/>
      <c r="P171" s="218"/>
      <c r="Q171" s="220"/>
      <c r="R171" s="221">
        <f>SUM(R161:R170)</f>
        <v>325.3</v>
      </c>
      <c r="S171" s="221">
        <f>SUM(S167:S170)</f>
        <v>100</v>
      </c>
      <c r="T171" s="293">
        <f>SUM(T161:T170)</f>
        <v>0</v>
      </c>
      <c r="U171" s="71"/>
      <c r="V171" s="48"/>
    </row>
    <row r="172" spans="3:22" s="6" customFormat="1" ht="33" customHeight="1" thickBot="1">
      <c r="C172" s="79"/>
      <c r="D172" s="86"/>
      <c r="E172" s="338" t="s">
        <v>211</v>
      </c>
      <c r="F172" s="351"/>
      <c r="G172" s="351"/>
      <c r="H172" s="351"/>
      <c r="I172" s="351"/>
      <c r="J172" s="351"/>
      <c r="K172" s="351"/>
      <c r="L172" s="351"/>
      <c r="M172" s="351"/>
      <c r="N172" s="198"/>
      <c r="O172" s="198"/>
      <c r="P172" s="198"/>
      <c r="Q172" s="198"/>
      <c r="R172" s="198"/>
      <c r="S172" s="199"/>
      <c r="T172" s="48"/>
      <c r="U172" s="48"/>
      <c r="V172" s="48"/>
    </row>
    <row r="173" spans="3:22" s="6" customFormat="1" ht="70.5" customHeight="1">
      <c r="C173" s="79"/>
      <c r="D173" s="103"/>
      <c r="E173" s="12" t="s">
        <v>124</v>
      </c>
      <c r="F173" s="32" t="s">
        <v>125</v>
      </c>
      <c r="G173" s="251" t="s">
        <v>335</v>
      </c>
      <c r="H173" s="12" t="s">
        <v>9</v>
      </c>
      <c r="I173" s="12">
        <v>5</v>
      </c>
      <c r="J173" s="12"/>
      <c r="K173" s="12"/>
      <c r="L173" s="64"/>
      <c r="M173" s="64">
        <v>30</v>
      </c>
      <c r="N173" s="12" t="s">
        <v>9</v>
      </c>
      <c r="O173" s="208">
        <v>5</v>
      </c>
      <c r="P173" s="208"/>
      <c r="Q173" s="208"/>
      <c r="R173" s="209"/>
      <c r="S173" s="209">
        <v>30</v>
      </c>
      <c r="T173" s="48"/>
      <c r="U173" s="48"/>
      <c r="V173" s="48"/>
    </row>
    <row r="174" spans="3:22" s="6" customFormat="1" ht="51" customHeight="1">
      <c r="C174" s="79"/>
      <c r="D174" s="86"/>
      <c r="E174" s="9" t="s">
        <v>319</v>
      </c>
      <c r="F174" s="29" t="s">
        <v>252</v>
      </c>
      <c r="G174" s="31"/>
      <c r="H174" s="9"/>
      <c r="I174" s="9"/>
      <c r="J174" s="9"/>
      <c r="K174" s="9"/>
      <c r="L174" s="65"/>
      <c r="M174" s="65">
        <v>450</v>
      </c>
      <c r="N174" s="9"/>
      <c r="O174" s="206"/>
      <c r="P174" s="206"/>
      <c r="Q174" s="206"/>
      <c r="R174" s="125"/>
      <c r="S174" s="125">
        <v>450</v>
      </c>
      <c r="T174" s="48"/>
      <c r="U174" s="48"/>
      <c r="V174" s="48"/>
    </row>
    <row r="175" spans="3:22" s="6" customFormat="1" ht="45" customHeight="1">
      <c r="C175" s="79"/>
      <c r="D175" s="103"/>
      <c r="E175" s="33" t="s">
        <v>214</v>
      </c>
      <c r="F175" s="38"/>
      <c r="G175" s="21"/>
      <c r="H175" s="33"/>
      <c r="I175" s="33"/>
      <c r="J175" s="33"/>
      <c r="K175" s="33"/>
      <c r="L175" s="67">
        <f>SUM(L173:L174)</f>
        <v>0</v>
      </c>
      <c r="M175" s="67">
        <f>SUM(M173:M174)</f>
        <v>480</v>
      </c>
      <c r="N175" s="33"/>
      <c r="O175" s="216"/>
      <c r="P175" s="216"/>
      <c r="Q175" s="216"/>
      <c r="R175" s="217">
        <f>SUM(R173:R174)</f>
        <v>0</v>
      </c>
      <c r="S175" s="217">
        <f>SUM(S173:S174)</f>
        <v>480</v>
      </c>
      <c r="T175" s="48"/>
      <c r="U175" s="48"/>
      <c r="V175" s="48"/>
    </row>
    <row r="176" spans="3:22" s="6" customFormat="1" ht="50.25" customHeight="1">
      <c r="C176" s="79"/>
      <c r="D176" s="103"/>
      <c r="E176" s="14" t="s">
        <v>320</v>
      </c>
      <c r="F176" s="37"/>
      <c r="G176" s="18"/>
      <c r="H176" s="9"/>
      <c r="I176" s="9"/>
      <c r="J176" s="9"/>
      <c r="K176" s="14">
        <f>K171+K159+K125+K97+K86</f>
        <v>7549</v>
      </c>
      <c r="L176" s="68">
        <f>L171+L159+L125+L97+L86+L175</f>
        <v>2400.0299999999997</v>
      </c>
      <c r="M176" s="68">
        <f>M171+M159+M125+M97+M86+M175</f>
        <v>3135.5</v>
      </c>
      <c r="N176" s="9"/>
      <c r="O176" s="206"/>
      <c r="P176" s="206"/>
      <c r="Q176" s="219"/>
      <c r="R176" s="126">
        <f>R171+R159+R125+R97+R86+R175</f>
        <v>2400.0299999999997</v>
      </c>
      <c r="S176" s="126">
        <f>S171+S159+S125+S97+S86+S175</f>
        <v>3135.4900000000002</v>
      </c>
      <c r="T176" s="107">
        <f>M176+L176</f>
        <v>5535.53</v>
      </c>
      <c r="U176" s="107"/>
      <c r="V176" s="48"/>
    </row>
    <row r="177" spans="3:22" s="6" customFormat="1" ht="50.25" customHeight="1">
      <c r="C177" s="103"/>
      <c r="D177" s="86"/>
      <c r="E177" s="58"/>
      <c r="F177" s="59"/>
      <c r="G177" s="60"/>
      <c r="H177" s="61"/>
      <c r="I177" s="61"/>
      <c r="J177" s="61"/>
      <c r="K177" s="58"/>
      <c r="L177" s="71"/>
      <c r="M177" s="71"/>
      <c r="N177" s="61"/>
      <c r="O177" s="229"/>
      <c r="P177" s="229"/>
      <c r="Q177" s="230"/>
      <c r="R177" s="231"/>
      <c r="S177" s="231"/>
      <c r="T177" s="107"/>
      <c r="U177" s="107"/>
      <c r="V177" s="48"/>
    </row>
    <row r="178" spans="3:22" s="6" customFormat="1" ht="50.25" customHeight="1">
      <c r="C178" s="103"/>
      <c r="D178" s="86"/>
      <c r="E178" s="58"/>
      <c r="F178" s="59"/>
      <c r="G178" s="60"/>
      <c r="H178" s="61"/>
      <c r="I178" s="61"/>
      <c r="J178" s="61"/>
      <c r="K178" s="58"/>
      <c r="L178" s="71"/>
      <c r="M178" s="71"/>
      <c r="N178" s="61"/>
      <c r="O178" s="229"/>
      <c r="P178" s="229"/>
      <c r="Q178" s="230"/>
      <c r="R178" s="231"/>
      <c r="S178" s="231"/>
      <c r="T178" s="107"/>
      <c r="U178" s="107"/>
      <c r="V178" s="48"/>
    </row>
    <row r="179" spans="3:22" s="6" customFormat="1" ht="37.5" customHeight="1">
      <c r="C179" s="103"/>
      <c r="D179" s="86"/>
      <c r="E179" s="58"/>
      <c r="F179" s="59"/>
      <c r="G179" s="60"/>
      <c r="H179" s="61"/>
      <c r="I179" s="61"/>
      <c r="J179" s="61"/>
      <c r="K179" s="58"/>
      <c r="L179" s="71"/>
      <c r="M179" s="71"/>
      <c r="N179" s="61"/>
      <c r="O179" s="229"/>
      <c r="P179" s="229"/>
      <c r="Q179" s="230"/>
      <c r="R179" s="231"/>
      <c r="S179" s="231"/>
      <c r="T179" s="107"/>
      <c r="U179" s="107"/>
      <c r="V179" s="48"/>
    </row>
    <row r="180" spans="3:23" s="6" customFormat="1" ht="42.75" customHeight="1">
      <c r="C180" s="79"/>
      <c r="D180" s="85"/>
      <c r="E180" s="269" t="s">
        <v>214</v>
      </c>
      <c r="F180" s="270"/>
      <c r="G180" s="271" t="s">
        <v>7</v>
      </c>
      <c r="H180" s="271"/>
      <c r="I180" s="271"/>
      <c r="J180" s="271"/>
      <c r="K180" s="269"/>
      <c r="L180" s="131">
        <f>L86</f>
        <v>1221.2999999999997</v>
      </c>
      <c r="M180" s="131">
        <f>M86</f>
        <v>301.5</v>
      </c>
      <c r="N180" s="271"/>
      <c r="O180" s="271"/>
      <c r="P180" s="271"/>
      <c r="Q180" s="269"/>
      <c r="R180" s="131">
        <f>R86</f>
        <v>1221.2999999999997</v>
      </c>
      <c r="S180" s="131">
        <f>S86</f>
        <v>301.53999999999996</v>
      </c>
      <c r="T180" s="62">
        <f aca="true" t="shared" si="6" ref="T180:T186">M180+L180</f>
        <v>1522.7999999999997</v>
      </c>
      <c r="U180" s="62"/>
      <c r="V180" s="74">
        <f aca="true" t="shared" si="7" ref="V180:V186">M180+L180</f>
        <v>1522.7999999999997</v>
      </c>
      <c r="W180" s="94">
        <f>M180-S180</f>
        <v>-0.03999999999996362</v>
      </c>
    </row>
    <row r="181" spans="3:23" s="6" customFormat="1" ht="43.5" customHeight="1">
      <c r="C181" s="79"/>
      <c r="D181" s="85"/>
      <c r="E181" s="269" t="s">
        <v>214</v>
      </c>
      <c r="F181" s="270"/>
      <c r="G181" s="271" t="s">
        <v>178</v>
      </c>
      <c r="H181" s="271"/>
      <c r="I181" s="271"/>
      <c r="J181" s="271"/>
      <c r="K181" s="272"/>
      <c r="L181" s="131">
        <f>L97</f>
        <v>38</v>
      </c>
      <c r="M181" s="131">
        <f>M97</f>
        <v>1686.1000000000001</v>
      </c>
      <c r="N181" s="271"/>
      <c r="O181" s="271"/>
      <c r="P181" s="271"/>
      <c r="Q181" s="272"/>
      <c r="R181" s="131">
        <f>R97</f>
        <v>38</v>
      </c>
      <c r="S181" s="131">
        <f>S97</f>
        <v>1686.0500000000002</v>
      </c>
      <c r="T181" s="62">
        <f t="shared" si="6"/>
        <v>1724.1000000000001</v>
      </c>
      <c r="U181" s="62"/>
      <c r="V181" s="74">
        <f t="shared" si="7"/>
        <v>1724.1000000000001</v>
      </c>
      <c r="W181" s="94">
        <f aca="true" t="shared" si="8" ref="W181:W186">M181-S181</f>
        <v>0.049999999999954525</v>
      </c>
    </row>
    <row r="182" spans="3:23" s="6" customFormat="1" ht="38.25" customHeight="1">
      <c r="C182" s="79"/>
      <c r="D182" s="85"/>
      <c r="E182" s="269" t="s">
        <v>214</v>
      </c>
      <c r="F182" s="270"/>
      <c r="G182" s="271" t="s">
        <v>21</v>
      </c>
      <c r="H182" s="271"/>
      <c r="I182" s="271"/>
      <c r="J182" s="271"/>
      <c r="K182" s="271"/>
      <c r="L182" s="273">
        <f>L125</f>
        <v>391.7</v>
      </c>
      <c r="M182" s="273">
        <f>M125</f>
        <v>197.9</v>
      </c>
      <c r="N182" s="271"/>
      <c r="O182" s="271"/>
      <c r="P182" s="271"/>
      <c r="Q182" s="271"/>
      <c r="R182" s="131">
        <f>R125</f>
        <v>391.70000000000005</v>
      </c>
      <c r="S182" s="131">
        <f>S125</f>
        <v>197.90000000000003</v>
      </c>
      <c r="T182" s="62">
        <f t="shared" si="6"/>
        <v>589.6</v>
      </c>
      <c r="U182" s="62"/>
      <c r="V182" s="74">
        <f t="shared" si="7"/>
        <v>589.6</v>
      </c>
      <c r="W182" s="94">
        <f t="shared" si="8"/>
        <v>0</v>
      </c>
    </row>
    <row r="183" spans="3:23" s="6" customFormat="1" ht="38.25" customHeight="1">
      <c r="C183" s="79"/>
      <c r="D183" s="85"/>
      <c r="E183" s="269" t="s">
        <v>214</v>
      </c>
      <c r="F183" s="270"/>
      <c r="G183" s="271" t="s">
        <v>215</v>
      </c>
      <c r="H183" s="271"/>
      <c r="I183" s="271"/>
      <c r="J183" s="271"/>
      <c r="K183" s="271"/>
      <c r="L183" s="131">
        <f>L159</f>
        <v>423.73</v>
      </c>
      <c r="M183" s="131">
        <f>M159</f>
        <v>370</v>
      </c>
      <c r="N183" s="271"/>
      <c r="O183" s="271"/>
      <c r="P183" s="271"/>
      <c r="Q183" s="271"/>
      <c r="R183" s="131">
        <f>R159</f>
        <v>423.7300000000001</v>
      </c>
      <c r="S183" s="131">
        <f>S159</f>
        <v>370</v>
      </c>
      <c r="T183" s="62">
        <f t="shared" si="6"/>
        <v>793.73</v>
      </c>
      <c r="U183" s="62"/>
      <c r="V183" s="74">
        <f t="shared" si="7"/>
        <v>793.73</v>
      </c>
      <c r="W183" s="94">
        <f t="shared" si="8"/>
        <v>0</v>
      </c>
    </row>
    <row r="184" spans="3:23" s="6" customFormat="1" ht="36.75" customHeight="1">
      <c r="C184" s="79"/>
      <c r="D184" s="85"/>
      <c r="E184" s="269" t="s">
        <v>214</v>
      </c>
      <c r="F184" s="270"/>
      <c r="G184" s="271" t="s">
        <v>182</v>
      </c>
      <c r="H184" s="271"/>
      <c r="I184" s="271"/>
      <c r="J184" s="271"/>
      <c r="K184" s="271"/>
      <c r="L184" s="131">
        <f>L171</f>
        <v>325.3</v>
      </c>
      <c r="M184" s="131">
        <f>M171</f>
        <v>100</v>
      </c>
      <c r="N184" s="271"/>
      <c r="O184" s="271"/>
      <c r="P184" s="271"/>
      <c r="Q184" s="271"/>
      <c r="R184" s="131">
        <f>R171</f>
        <v>325.3</v>
      </c>
      <c r="S184" s="131">
        <f>S171</f>
        <v>100</v>
      </c>
      <c r="T184" s="62">
        <f t="shared" si="6"/>
        <v>425.3</v>
      </c>
      <c r="U184" s="62"/>
      <c r="V184" s="74">
        <f t="shared" si="7"/>
        <v>425.3</v>
      </c>
      <c r="W184" s="94">
        <f t="shared" si="8"/>
        <v>0</v>
      </c>
    </row>
    <row r="185" spans="3:23" s="6" customFormat="1" ht="36" customHeight="1">
      <c r="C185" s="79"/>
      <c r="D185" s="85"/>
      <c r="E185" s="269" t="s">
        <v>214</v>
      </c>
      <c r="F185" s="270"/>
      <c r="G185" s="271" t="s">
        <v>211</v>
      </c>
      <c r="H185" s="271"/>
      <c r="I185" s="271"/>
      <c r="J185" s="271"/>
      <c r="K185" s="271"/>
      <c r="L185" s="131">
        <f>L175</f>
        <v>0</v>
      </c>
      <c r="M185" s="131">
        <f>M175</f>
        <v>480</v>
      </c>
      <c r="N185" s="271"/>
      <c r="O185" s="271"/>
      <c r="P185" s="271"/>
      <c r="Q185" s="271"/>
      <c r="R185" s="131">
        <f>R175</f>
        <v>0</v>
      </c>
      <c r="S185" s="131">
        <f>S175</f>
        <v>480</v>
      </c>
      <c r="T185" s="62">
        <f t="shared" si="6"/>
        <v>480</v>
      </c>
      <c r="U185" s="62"/>
      <c r="V185" s="74">
        <f t="shared" si="7"/>
        <v>480</v>
      </c>
      <c r="W185" s="94">
        <f t="shared" si="8"/>
        <v>0</v>
      </c>
    </row>
    <row r="186" spans="3:23" s="6" customFormat="1" ht="39" customHeight="1">
      <c r="C186" s="79"/>
      <c r="D186" s="85"/>
      <c r="E186" s="269" t="s">
        <v>336</v>
      </c>
      <c r="F186" s="270"/>
      <c r="G186" s="274"/>
      <c r="H186" s="274"/>
      <c r="I186" s="274"/>
      <c r="J186" s="274"/>
      <c r="K186" s="274"/>
      <c r="L186" s="131">
        <f>SUM(L180:L185)</f>
        <v>2400.0299999999997</v>
      </c>
      <c r="M186" s="131">
        <f>SUM(M180:M185)</f>
        <v>3135.5</v>
      </c>
      <c r="N186" s="274"/>
      <c r="O186" s="274"/>
      <c r="P186" s="274"/>
      <c r="Q186" s="274"/>
      <c r="R186" s="131">
        <f>SUM(R180:R185)</f>
        <v>2400.03</v>
      </c>
      <c r="S186" s="131">
        <f>SUM(S180:S185)</f>
        <v>3135.4900000000002</v>
      </c>
      <c r="T186" s="62">
        <f t="shared" si="6"/>
        <v>5535.53</v>
      </c>
      <c r="U186" s="62"/>
      <c r="V186" s="74">
        <f t="shared" si="7"/>
        <v>5535.53</v>
      </c>
      <c r="W186" s="94">
        <f t="shared" si="8"/>
        <v>0.009999999999763531</v>
      </c>
    </row>
    <row r="187" spans="3:22" s="4" customFormat="1" ht="40.5" customHeight="1">
      <c r="C187" s="83"/>
      <c r="D187" s="83"/>
      <c r="E187" s="11"/>
      <c r="F187" s="39"/>
      <c r="G187" s="23"/>
      <c r="H187" s="11"/>
      <c r="I187" s="11"/>
      <c r="J187" s="11"/>
      <c r="K187" s="11"/>
      <c r="L187" s="72"/>
      <c r="M187" s="72"/>
      <c r="N187" s="11"/>
      <c r="O187" s="232"/>
      <c r="P187" s="232"/>
      <c r="Q187" s="232"/>
      <c r="R187" s="233"/>
      <c r="S187" s="233"/>
      <c r="T187" s="52"/>
      <c r="U187" s="52"/>
      <c r="V187" s="52"/>
    </row>
    <row r="188" spans="3:22" s="93" customFormat="1" ht="81.75" customHeight="1">
      <c r="C188" s="275"/>
      <c r="D188" s="275"/>
      <c r="E188" s="280" t="s">
        <v>377</v>
      </c>
      <c r="F188" s="276"/>
      <c r="H188" s="276"/>
      <c r="I188" s="276"/>
      <c r="J188" s="276"/>
      <c r="K188" s="276"/>
      <c r="L188" s="277"/>
      <c r="M188" s="277"/>
      <c r="N188" s="344" t="s">
        <v>378</v>
      </c>
      <c r="O188" s="344"/>
      <c r="P188" s="344"/>
      <c r="Q188" s="278"/>
      <c r="R188" s="279"/>
      <c r="S188" s="278"/>
      <c r="T188" s="92"/>
      <c r="U188" s="92"/>
      <c r="V188" s="92"/>
    </row>
    <row r="189" spans="1:13" ht="18.75" hidden="1">
      <c r="A189" s="76"/>
      <c r="B189" s="76"/>
      <c r="C189" s="147"/>
      <c r="D189" s="266"/>
      <c r="E189" s="146" t="s">
        <v>235</v>
      </c>
      <c r="F189" s="135"/>
      <c r="G189" s="136"/>
      <c r="H189" s="110"/>
      <c r="I189" s="137"/>
      <c r="J189" s="138"/>
      <c r="K189" s="137"/>
      <c r="L189" s="137"/>
      <c r="M189" s="139"/>
    </row>
    <row r="190" spans="1:21" ht="15.75" hidden="1">
      <c r="A190" s="103"/>
      <c r="B190" s="103"/>
      <c r="C190" s="109"/>
      <c r="D190" s="267"/>
      <c r="E190" s="148" t="s">
        <v>320</v>
      </c>
      <c r="F190" s="132"/>
      <c r="G190" s="133"/>
      <c r="H190" s="110"/>
      <c r="I190" s="111"/>
      <c r="J190" s="110"/>
      <c r="K190" s="134"/>
      <c r="L190" s="134"/>
      <c r="M190" s="112">
        <f>SUM(M191:M208)</f>
        <v>0</v>
      </c>
      <c r="S190" s="252">
        <f>SUM(S191:S208)</f>
        <v>341.4</v>
      </c>
      <c r="T190" s="159">
        <f>SUM(T191:T208)</f>
        <v>341.4</v>
      </c>
      <c r="U190" s="159"/>
    </row>
    <row r="191" spans="1:19" ht="60" hidden="1">
      <c r="A191" s="103" t="s">
        <v>196</v>
      </c>
      <c r="B191" s="103"/>
      <c r="C191" s="99"/>
      <c r="D191" s="264"/>
      <c r="E191" s="75" t="s">
        <v>131</v>
      </c>
      <c r="F191" s="115" t="s">
        <v>78</v>
      </c>
      <c r="G191" s="101"/>
      <c r="H191" s="106"/>
      <c r="I191" s="100"/>
      <c r="J191" s="106"/>
      <c r="K191" s="149"/>
      <c r="L191" s="149"/>
      <c r="M191" s="91"/>
      <c r="N191" s="106" t="s">
        <v>386</v>
      </c>
      <c r="O191" s="122">
        <v>20</v>
      </c>
      <c r="P191" s="214" t="s">
        <v>26</v>
      </c>
      <c r="Q191" s="254">
        <v>24</v>
      </c>
      <c r="R191" s="254"/>
      <c r="S191" s="102">
        <f aca="true" t="shared" si="9" ref="S191:S207">ROUND(O191*Q191/60,1)</f>
        <v>8</v>
      </c>
    </row>
    <row r="192" spans="1:19" ht="36" hidden="1">
      <c r="A192" s="99" t="s">
        <v>196</v>
      </c>
      <c r="B192" s="99"/>
      <c r="C192" s="99"/>
      <c r="D192" s="264"/>
      <c r="E192" s="75" t="s">
        <v>132</v>
      </c>
      <c r="F192" s="41" t="s">
        <v>79</v>
      </c>
      <c r="G192" s="101"/>
      <c r="H192" s="106"/>
      <c r="I192" s="100"/>
      <c r="J192" s="106"/>
      <c r="K192" s="149"/>
      <c r="L192" s="149"/>
      <c r="M192" s="91"/>
      <c r="N192" s="106" t="s">
        <v>386</v>
      </c>
      <c r="O192" s="122">
        <v>7</v>
      </c>
      <c r="P192" s="214" t="s">
        <v>71</v>
      </c>
      <c r="Q192" s="254">
        <f>5*4*9+22</f>
        <v>202</v>
      </c>
      <c r="R192" s="254"/>
      <c r="S192" s="102">
        <f t="shared" si="9"/>
        <v>23.6</v>
      </c>
    </row>
    <row r="193" spans="1:19" ht="36" hidden="1">
      <c r="A193" s="99" t="s">
        <v>196</v>
      </c>
      <c r="B193" s="99"/>
      <c r="C193" s="99"/>
      <c r="D193" s="264"/>
      <c r="E193" s="75" t="s">
        <v>61</v>
      </c>
      <c r="F193" s="118" t="s">
        <v>83</v>
      </c>
      <c r="G193" s="101"/>
      <c r="H193" s="106"/>
      <c r="I193" s="100"/>
      <c r="J193" s="106"/>
      <c r="K193" s="140"/>
      <c r="L193" s="140"/>
      <c r="M193" s="91"/>
      <c r="N193" s="106" t="s">
        <v>386</v>
      </c>
      <c r="O193" s="122">
        <v>25</v>
      </c>
      <c r="P193" s="214" t="s">
        <v>23</v>
      </c>
      <c r="Q193" s="122">
        <v>46</v>
      </c>
      <c r="R193" s="122"/>
      <c r="S193" s="102">
        <f t="shared" si="9"/>
        <v>19.2</v>
      </c>
    </row>
    <row r="194" spans="1:19" ht="36" hidden="1">
      <c r="A194" s="99" t="s">
        <v>196</v>
      </c>
      <c r="B194" s="99"/>
      <c r="C194" s="99"/>
      <c r="D194" s="264"/>
      <c r="E194" s="75" t="s">
        <v>77</v>
      </c>
      <c r="F194" s="115" t="s">
        <v>91</v>
      </c>
      <c r="G194" s="101"/>
      <c r="H194" s="106"/>
      <c r="I194" s="100"/>
      <c r="J194" s="106"/>
      <c r="K194" s="140"/>
      <c r="L194" s="140"/>
      <c r="M194" s="91"/>
      <c r="N194" s="106" t="s">
        <v>386</v>
      </c>
      <c r="O194" s="122">
        <v>25</v>
      </c>
      <c r="P194" s="214" t="s">
        <v>23</v>
      </c>
      <c r="Q194" s="122">
        <v>46</v>
      </c>
      <c r="R194" s="122"/>
      <c r="S194" s="102">
        <f t="shared" si="9"/>
        <v>19.2</v>
      </c>
    </row>
    <row r="195" spans="1:19" ht="84" hidden="1">
      <c r="A195" s="99" t="s">
        <v>196</v>
      </c>
      <c r="B195" s="99"/>
      <c r="C195" s="99"/>
      <c r="D195" s="264"/>
      <c r="E195" s="75" t="s">
        <v>63</v>
      </c>
      <c r="F195" s="119" t="s">
        <v>85</v>
      </c>
      <c r="G195" s="101"/>
      <c r="H195" s="106"/>
      <c r="I195" s="100"/>
      <c r="J195" s="106"/>
      <c r="K195" s="100"/>
      <c r="L195" s="100"/>
      <c r="M195" s="91"/>
      <c r="N195" s="106" t="s">
        <v>386</v>
      </c>
      <c r="O195" s="122">
        <v>15</v>
      </c>
      <c r="P195" s="214" t="s">
        <v>181</v>
      </c>
      <c r="Q195" s="122">
        <v>12</v>
      </c>
      <c r="R195" s="122"/>
      <c r="S195" s="102">
        <f t="shared" si="9"/>
        <v>3</v>
      </c>
    </row>
    <row r="196" spans="1:19" ht="25.5" hidden="1">
      <c r="A196" s="99" t="s">
        <v>196</v>
      </c>
      <c r="B196" s="99"/>
      <c r="C196" s="99"/>
      <c r="D196" s="264"/>
      <c r="E196" s="75" t="s">
        <v>64</v>
      </c>
      <c r="F196" s="37"/>
      <c r="G196" s="101"/>
      <c r="H196" s="106"/>
      <c r="I196" s="100"/>
      <c r="J196" s="106"/>
      <c r="K196" s="140"/>
      <c r="L196" s="140"/>
      <c r="M196" s="91"/>
      <c r="N196" s="106" t="s">
        <v>386</v>
      </c>
      <c r="O196" s="122">
        <v>15</v>
      </c>
      <c r="P196" s="214" t="s">
        <v>23</v>
      </c>
      <c r="Q196" s="122">
        <v>48</v>
      </c>
      <c r="R196" s="122"/>
      <c r="S196" s="102">
        <f t="shared" si="9"/>
        <v>12</v>
      </c>
    </row>
    <row r="197" spans="1:19" ht="25.5" hidden="1">
      <c r="A197" s="99" t="s">
        <v>196</v>
      </c>
      <c r="B197" s="99"/>
      <c r="C197" s="99"/>
      <c r="D197" s="264"/>
      <c r="E197" s="75" t="s">
        <v>69</v>
      </c>
      <c r="F197" s="117" t="s">
        <v>90</v>
      </c>
      <c r="G197" s="101"/>
      <c r="H197" s="106"/>
      <c r="I197" s="100"/>
      <c r="J197" s="106"/>
      <c r="K197" s="140"/>
      <c r="L197" s="140"/>
      <c r="M197" s="91"/>
      <c r="N197" s="106" t="s">
        <v>386</v>
      </c>
      <c r="O197" s="122">
        <v>20</v>
      </c>
      <c r="P197" s="214" t="s">
        <v>181</v>
      </c>
      <c r="Q197" s="122">
        <f>9*2+5</f>
        <v>23</v>
      </c>
      <c r="R197" s="122"/>
      <c r="S197" s="102">
        <f t="shared" si="9"/>
        <v>7.7</v>
      </c>
    </row>
    <row r="198" spans="1:19" ht="36" hidden="1">
      <c r="A198" s="150" t="s">
        <v>196</v>
      </c>
      <c r="B198" s="150"/>
      <c r="C198" s="150"/>
      <c r="D198" s="268"/>
      <c r="E198" s="151" t="s">
        <v>135</v>
      </c>
      <c r="F198" s="152" t="s">
        <v>81</v>
      </c>
      <c r="G198" s="153"/>
      <c r="H198" s="154"/>
      <c r="I198" s="155"/>
      <c r="J198" s="154"/>
      <c r="K198" s="156"/>
      <c r="L198" s="156"/>
      <c r="M198" s="157"/>
      <c r="N198" s="154" t="s">
        <v>386</v>
      </c>
      <c r="O198" s="122">
        <v>20</v>
      </c>
      <c r="P198" s="214" t="s">
        <v>23</v>
      </c>
      <c r="Q198" s="122">
        <v>2</v>
      </c>
      <c r="R198" s="122"/>
      <c r="S198" s="102">
        <f t="shared" si="9"/>
        <v>0.7</v>
      </c>
    </row>
    <row r="199" spans="1:21" ht="28.5" hidden="1">
      <c r="A199" s="99" t="s">
        <v>196</v>
      </c>
      <c r="B199" s="99"/>
      <c r="C199" s="99"/>
      <c r="D199" s="264"/>
      <c r="E199" s="75" t="s">
        <v>25</v>
      </c>
      <c r="F199" s="5"/>
      <c r="G199" s="124"/>
      <c r="H199" s="106"/>
      <c r="I199" s="100"/>
      <c r="J199" s="106"/>
      <c r="K199" s="140"/>
      <c r="L199" s="140"/>
      <c r="M199" s="91"/>
      <c r="N199" s="106" t="s">
        <v>386</v>
      </c>
      <c r="O199" s="122">
        <v>15</v>
      </c>
      <c r="P199" s="214" t="s">
        <v>181</v>
      </c>
      <c r="Q199" s="122">
        <f>9*2+4</f>
        <v>22</v>
      </c>
      <c r="R199" s="122"/>
      <c r="S199" s="102">
        <f t="shared" si="9"/>
        <v>5.5</v>
      </c>
      <c r="T199" s="158">
        <f>SUM(S191:S199)</f>
        <v>98.9</v>
      </c>
      <c r="U199" s="158"/>
    </row>
    <row r="200" spans="1:21" ht="36" hidden="1">
      <c r="A200" s="99" t="s">
        <v>198</v>
      </c>
      <c r="B200" s="99"/>
      <c r="C200" s="99"/>
      <c r="D200" s="264"/>
      <c r="E200" s="75" t="s">
        <v>68</v>
      </c>
      <c r="F200" s="114" t="s">
        <v>89</v>
      </c>
      <c r="G200" s="101"/>
      <c r="H200" s="106"/>
      <c r="I200" s="100"/>
      <c r="J200" s="106"/>
      <c r="K200" s="140"/>
      <c r="L200" s="140"/>
      <c r="M200" s="91"/>
      <c r="N200" s="106" t="s">
        <v>386</v>
      </c>
      <c r="O200" s="122">
        <v>50</v>
      </c>
      <c r="P200" s="214" t="s">
        <v>23</v>
      </c>
      <c r="Q200" s="122">
        <v>52</v>
      </c>
      <c r="R200" s="122"/>
      <c r="S200" s="102">
        <f t="shared" si="9"/>
        <v>43.3</v>
      </c>
      <c r="T200" s="158">
        <f>S200</f>
        <v>43.3</v>
      </c>
      <c r="U200" s="158"/>
    </row>
    <row r="201" spans="1:19" ht="51" hidden="1">
      <c r="A201" s="99" t="s">
        <v>199</v>
      </c>
      <c r="B201" s="99"/>
      <c r="C201" s="99"/>
      <c r="D201" s="264"/>
      <c r="E201" s="75" t="s">
        <v>60</v>
      </c>
      <c r="F201" s="53" t="s">
        <v>84</v>
      </c>
      <c r="G201" s="101"/>
      <c r="H201" s="106"/>
      <c r="I201" s="100"/>
      <c r="J201" s="106"/>
      <c r="K201" s="140"/>
      <c r="L201" s="140"/>
      <c r="M201" s="91"/>
      <c r="N201" s="106" t="s">
        <v>386</v>
      </c>
      <c r="O201" s="122">
        <v>20</v>
      </c>
      <c r="P201" s="214" t="s">
        <v>73</v>
      </c>
      <c r="Q201" s="122">
        <v>100</v>
      </c>
      <c r="R201" s="122"/>
      <c r="S201" s="102">
        <f t="shared" si="9"/>
        <v>33.3</v>
      </c>
    </row>
    <row r="202" spans="1:19" ht="25.5" hidden="1">
      <c r="A202" s="99" t="s">
        <v>199</v>
      </c>
      <c r="B202" s="99"/>
      <c r="C202" s="99"/>
      <c r="D202" s="264"/>
      <c r="E202" s="75" t="s">
        <v>65</v>
      </c>
      <c r="F202" s="30" t="s">
        <v>86</v>
      </c>
      <c r="G202" s="101"/>
      <c r="H202" s="106"/>
      <c r="I202" s="100"/>
      <c r="J202" s="106"/>
      <c r="K202" s="140"/>
      <c r="L202" s="140"/>
      <c r="M202" s="91"/>
      <c r="N202" s="106" t="s">
        <v>386</v>
      </c>
      <c r="O202" s="122">
        <v>20</v>
      </c>
      <c r="P202" s="214" t="s">
        <v>23</v>
      </c>
      <c r="Q202" s="122">
        <v>50</v>
      </c>
      <c r="R202" s="122"/>
      <c r="S202" s="102">
        <f t="shared" si="9"/>
        <v>16.7</v>
      </c>
    </row>
    <row r="203" spans="1:21" ht="25.5" hidden="1">
      <c r="A203" s="99" t="s">
        <v>199</v>
      </c>
      <c r="B203" s="99"/>
      <c r="C203" s="99"/>
      <c r="D203" s="264"/>
      <c r="E203" s="75" t="s">
        <v>74</v>
      </c>
      <c r="F203" s="37"/>
      <c r="G203" s="101"/>
      <c r="H203" s="106"/>
      <c r="I203" s="100"/>
      <c r="J203" s="106"/>
      <c r="K203" s="140"/>
      <c r="L203" s="140"/>
      <c r="M203" s="91"/>
      <c r="N203" s="106" t="s">
        <v>386</v>
      </c>
      <c r="O203" s="122">
        <v>5</v>
      </c>
      <c r="P203" s="214" t="s">
        <v>75</v>
      </c>
      <c r="Q203" s="122">
        <f>3*9*4+18</f>
        <v>126</v>
      </c>
      <c r="R203" s="122"/>
      <c r="S203" s="102">
        <f t="shared" si="9"/>
        <v>10.5</v>
      </c>
      <c r="T203" s="158">
        <f>SUM(S201:S203)</f>
        <v>60.5</v>
      </c>
      <c r="U203" s="158"/>
    </row>
    <row r="204" spans="1:19" ht="72" hidden="1">
      <c r="A204" s="99" t="s">
        <v>202</v>
      </c>
      <c r="B204" s="99"/>
      <c r="C204" s="99"/>
      <c r="D204" s="264"/>
      <c r="E204" s="75" t="s">
        <v>62</v>
      </c>
      <c r="F204" s="55" t="s">
        <v>264</v>
      </c>
      <c r="G204" s="101"/>
      <c r="H204" s="106"/>
      <c r="I204" s="100"/>
      <c r="J204" s="141"/>
      <c r="K204" s="140"/>
      <c r="L204" s="140"/>
      <c r="M204" s="91"/>
      <c r="N204" s="106" t="s">
        <v>386</v>
      </c>
      <c r="O204" s="122">
        <v>30</v>
      </c>
      <c r="P204" s="214" t="s">
        <v>23</v>
      </c>
      <c r="Q204" s="122">
        <v>52</v>
      </c>
      <c r="R204" s="122"/>
      <c r="S204" s="102">
        <f t="shared" si="9"/>
        <v>26</v>
      </c>
    </row>
    <row r="205" spans="1:19" ht="25.5" hidden="1">
      <c r="A205" s="99" t="s">
        <v>202</v>
      </c>
      <c r="B205" s="99"/>
      <c r="C205" s="99"/>
      <c r="D205" s="264"/>
      <c r="E205" s="75" t="s">
        <v>66</v>
      </c>
      <c r="F205" s="120" t="s">
        <v>87</v>
      </c>
      <c r="G205" s="101"/>
      <c r="H205" s="106"/>
      <c r="I205" s="100"/>
      <c r="J205" s="106"/>
      <c r="K205" s="140"/>
      <c r="L205" s="140"/>
      <c r="M205" s="91"/>
      <c r="N205" s="106" t="s">
        <v>386</v>
      </c>
      <c r="O205" s="122">
        <v>20</v>
      </c>
      <c r="P205" s="214" t="s">
        <v>23</v>
      </c>
      <c r="Q205" s="122">
        <v>50</v>
      </c>
      <c r="R205" s="122"/>
      <c r="S205" s="102">
        <f t="shared" si="9"/>
        <v>16.7</v>
      </c>
    </row>
    <row r="206" spans="1:21" ht="51" hidden="1">
      <c r="A206" s="99" t="s">
        <v>202</v>
      </c>
      <c r="B206" s="99"/>
      <c r="C206" s="99"/>
      <c r="D206" s="264"/>
      <c r="E206" s="75" t="s">
        <v>67</v>
      </c>
      <c r="F206" s="118" t="s">
        <v>88</v>
      </c>
      <c r="G206" s="101"/>
      <c r="H206" s="106"/>
      <c r="I206" s="100"/>
      <c r="J206" s="106"/>
      <c r="K206" s="140"/>
      <c r="L206" s="140"/>
      <c r="M206" s="91"/>
      <c r="N206" s="106" t="s">
        <v>386</v>
      </c>
      <c r="O206" s="122">
        <v>50</v>
      </c>
      <c r="P206" s="214" t="s">
        <v>76</v>
      </c>
      <c r="Q206" s="122">
        <v>100</v>
      </c>
      <c r="R206" s="122"/>
      <c r="S206" s="102">
        <f t="shared" si="9"/>
        <v>83.3</v>
      </c>
      <c r="T206" s="158">
        <f>SUM(S204:S206)</f>
        <v>126</v>
      </c>
      <c r="U206" s="158"/>
    </row>
    <row r="207" spans="1:19" ht="60" hidden="1">
      <c r="A207" s="99" t="s">
        <v>203</v>
      </c>
      <c r="B207" s="99"/>
      <c r="C207" s="99"/>
      <c r="D207" s="264"/>
      <c r="E207" s="75" t="s">
        <v>133</v>
      </c>
      <c r="F207" s="116" t="s">
        <v>80</v>
      </c>
      <c r="G207" s="101"/>
      <c r="H207" s="106"/>
      <c r="I207" s="100"/>
      <c r="J207" s="106"/>
      <c r="K207" s="140"/>
      <c r="L207" s="140"/>
      <c r="M207" s="91"/>
      <c r="N207" s="106" t="s">
        <v>386</v>
      </c>
      <c r="O207" s="122">
        <v>20</v>
      </c>
      <c r="P207" s="214" t="s">
        <v>23</v>
      </c>
      <c r="Q207" s="122">
        <v>10</v>
      </c>
      <c r="R207" s="122"/>
      <c r="S207" s="102">
        <f t="shared" si="9"/>
        <v>3.3</v>
      </c>
    </row>
    <row r="208" spans="1:21" ht="31.5" hidden="1">
      <c r="A208" s="99" t="s">
        <v>203</v>
      </c>
      <c r="B208" s="99"/>
      <c r="C208" s="99"/>
      <c r="D208" s="264"/>
      <c r="E208" s="75" t="s">
        <v>134</v>
      </c>
      <c r="F208" s="55" t="s">
        <v>82</v>
      </c>
      <c r="G208" s="101"/>
      <c r="H208" s="106"/>
      <c r="I208" s="113"/>
      <c r="J208" s="106"/>
      <c r="K208" s="140"/>
      <c r="L208" s="140"/>
      <c r="M208" s="91"/>
      <c r="N208" s="106" t="s">
        <v>386</v>
      </c>
      <c r="O208" s="228" t="s">
        <v>72</v>
      </c>
      <c r="P208" s="214" t="s">
        <v>70</v>
      </c>
      <c r="Q208" s="122"/>
      <c r="R208" s="122"/>
      <c r="S208" s="102">
        <v>9.4</v>
      </c>
      <c r="T208" s="158">
        <f>SUM(S207:S208)</f>
        <v>12.7</v>
      </c>
      <c r="U208" s="158"/>
    </row>
  </sheetData>
  <mergeCells count="27">
    <mergeCell ref="N2:R2"/>
    <mergeCell ref="N3:R3"/>
    <mergeCell ref="N5:R5"/>
    <mergeCell ref="N7:R7"/>
    <mergeCell ref="N15:S15"/>
    <mergeCell ref="N16:N17"/>
    <mergeCell ref="O16:O17"/>
    <mergeCell ref="P16:P17"/>
    <mergeCell ref="Q16:Q17"/>
    <mergeCell ref="K16:K17"/>
    <mergeCell ref="L16:M16"/>
    <mergeCell ref="E16:E17"/>
    <mergeCell ref="R16:S16"/>
    <mergeCell ref="G16:G17"/>
    <mergeCell ref="H16:H17"/>
    <mergeCell ref="I16:I17"/>
    <mergeCell ref="J16:J17"/>
    <mergeCell ref="E12:S12"/>
    <mergeCell ref="E13:S13"/>
    <mergeCell ref="N188:P188"/>
    <mergeCell ref="E160:M160"/>
    <mergeCell ref="E172:M172"/>
    <mergeCell ref="E18:M18"/>
    <mergeCell ref="E87:M87"/>
    <mergeCell ref="E98:M98"/>
    <mergeCell ref="E126:M126"/>
    <mergeCell ref="F16:F17"/>
  </mergeCells>
  <printOptions/>
  <pageMargins left="0.36" right="0.1968503937007874" top="0.2362204724409449" bottom="0.2362204724409449" header="0.2362204724409449" footer="0.15748031496062992"/>
  <pageSetup horizontalDpi="600" verticalDpi="600" orientation="landscape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2007-10-22T06:48:14Z</cp:lastPrinted>
  <dcterms:created xsi:type="dcterms:W3CDTF">1996-10-08T23:32:33Z</dcterms:created>
  <dcterms:modified xsi:type="dcterms:W3CDTF">2008-02-22T16:04:02Z</dcterms:modified>
  <cp:category/>
  <cp:version/>
  <cp:contentType/>
  <cp:contentStatus/>
</cp:coreProperties>
</file>